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Z:\My Documents\State Aid Notes\SAN June 25\"/>
    </mc:Choice>
  </mc:AlternateContent>
  <xr:revisionPtr revIDLastSave="0" documentId="8_{68CAE213-0C51-4B27-92FD-7A43F329CCC3}" xr6:coauthVersionLast="47" xr6:coauthVersionMax="47" xr10:uidLastSave="{00000000-0000-0000-0000-000000000000}"/>
  <bookViews>
    <workbookView xWindow="28680" yWindow="1425" windowWidth="29040" windowHeight="15840" tabRatio="803" firstSheet="1" activeTab="9" xr2:uid="{00000000-000D-0000-FFFF-FFFF00000000}"/>
  </bookViews>
  <sheets>
    <sheet name="Cover Pages" sheetId="4807" r:id="rId1"/>
    <sheet name="pg 2 Chart Revenue and OFS" sheetId="4" r:id="rId2"/>
    <sheet name="pg 3 GF Revenue" sheetId="7" r:id="rId3"/>
    <sheet name="pg 4 Chart GF Exp by Function" sheetId="39" r:id="rId4"/>
    <sheet name="pg 5 Chart GF Exp by Object" sheetId="91" r:id="rId5"/>
    <sheet name="pg 6-7 GF by Function" sheetId="19" r:id="rId6"/>
    <sheet name="Food" sheetId="4808" r:id="rId7"/>
    <sheet name="Spec Ed Cntr" sheetId="4812" r:id="rId8"/>
    <sheet name="Debt" sheetId="4811" r:id="rId9"/>
    <sheet name="Student Act" sheetId="4813" r:id="rId10"/>
    <sheet name="pg 21-24 Functions Defined" sheetId="4804" r:id="rId11"/>
  </sheets>
  <definedNames>
    <definedName name="__123Graph_D" localSheetId="2" hidden="1">'pg 3 GF Revenue'!#REF!</definedName>
    <definedName name="_xlnm.Print_Area" localSheetId="10">'pg 21-24 Functions Defined'!$A$1:$C$54</definedName>
    <definedName name="_xlnm.Print_Area" localSheetId="2">'pg 3 GF Revenue'!$A$1:$I$63</definedName>
    <definedName name="_xlnm.Print_Area" localSheetId="4">'pg 5 Chart GF Exp by Object'!$A$1:$N$38</definedName>
    <definedName name="_xlnm.Print_Area" localSheetId="5">'pg 6-7 GF by Function'!$A$1:$O$77</definedName>
    <definedName name="_xlnm.Print_Titles" localSheetId="10">'pg 21-24 Functions Defined'!$2:$2</definedName>
    <definedName name="_xlnm.Print_Titles" localSheetId="5">'pg 6-7 GF by Function'!$1:$7</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2" i="7" l="1"/>
  <c r="I60" i="19"/>
  <c r="I46" i="19"/>
  <c r="I45" i="19"/>
  <c r="I42" i="19"/>
  <c r="C27" i="19"/>
  <c r="G38" i="7" l="1"/>
  <c r="G39" i="7" s="1"/>
  <c r="G57" i="7" l="1"/>
  <c r="J27" i="4812"/>
  <c r="G12" i="7" l="1"/>
  <c r="O62" i="19" l="1"/>
  <c r="M62" i="19"/>
  <c r="K62" i="19"/>
  <c r="G62" i="19"/>
  <c r="E62" i="19"/>
  <c r="C57" i="19"/>
  <c r="I62" i="19"/>
  <c r="C14" i="19"/>
  <c r="I10" i="19"/>
  <c r="I9" i="19"/>
  <c r="H27" i="4"/>
  <c r="G50" i="7"/>
  <c r="K20" i="4808" l="1"/>
  <c r="K19" i="4808"/>
  <c r="K18" i="4808"/>
  <c r="K13" i="4808"/>
  <c r="G32" i="4808" l="1"/>
  <c r="F28" i="4812"/>
  <c r="J15" i="4812"/>
  <c r="H18" i="4812"/>
  <c r="F18" i="4812"/>
  <c r="J14" i="4812"/>
  <c r="I20" i="4811"/>
  <c r="G20" i="4811"/>
  <c r="K11" i="4811"/>
  <c r="I24" i="4811"/>
  <c r="G28" i="19"/>
  <c r="G17" i="19"/>
  <c r="G13" i="19"/>
  <c r="I67" i="19"/>
  <c r="G67" i="19"/>
  <c r="E67" i="19"/>
  <c r="K67" i="19"/>
  <c r="I64" i="19"/>
  <c r="C58" i="19"/>
  <c r="I39" i="19"/>
  <c r="G39" i="19"/>
  <c r="E39" i="19"/>
  <c r="O39" i="19"/>
  <c r="M39" i="19"/>
  <c r="K39" i="19"/>
  <c r="O36" i="19"/>
  <c r="M36" i="19"/>
  <c r="K36" i="19"/>
  <c r="I36" i="19"/>
  <c r="G36" i="19"/>
  <c r="E36" i="19"/>
  <c r="C35" i="19"/>
  <c r="C34" i="19"/>
  <c r="C33" i="19"/>
  <c r="C32" i="19"/>
  <c r="E28" i="19"/>
  <c r="C65" i="19"/>
  <c r="C66" i="19"/>
  <c r="C45" i="19"/>
  <c r="C43" i="19"/>
  <c r="C22" i="19"/>
  <c r="C23" i="19"/>
  <c r="C24" i="19"/>
  <c r="C25" i="19"/>
  <c r="C26" i="19"/>
  <c r="C21" i="19"/>
  <c r="E13" i="19"/>
  <c r="C11" i="19"/>
  <c r="C12" i="19"/>
  <c r="K15" i="4808"/>
  <c r="K16" i="4808"/>
  <c r="K17" i="4808"/>
  <c r="K21" i="4808"/>
  <c r="K14" i="4808"/>
  <c r="C67" i="19" l="1"/>
  <c r="C36" i="19"/>
  <c r="C28" i="19"/>
  <c r="J28" i="4812"/>
  <c r="K14" i="4813" l="1"/>
  <c r="I16" i="4813"/>
  <c r="G16" i="4813"/>
  <c r="I11" i="4813"/>
  <c r="G11" i="4813"/>
  <c r="K9" i="4813"/>
  <c r="H29" i="4812"/>
  <c r="F29" i="4812"/>
  <c r="J26" i="4812"/>
  <c r="J25" i="4812"/>
  <c r="J24" i="4812"/>
  <c r="J23" i="4812"/>
  <c r="J22" i="4812"/>
  <c r="J21" i="4812"/>
  <c r="J12" i="4812"/>
  <c r="J10" i="4812"/>
  <c r="I18" i="4813" l="1"/>
  <c r="I19" i="4813" s="1"/>
  <c r="F31" i="4812"/>
  <c r="F33" i="4812" s="1"/>
  <c r="H31" i="4812"/>
  <c r="H33" i="4812" s="1"/>
  <c r="K16" i="4813"/>
  <c r="K11" i="4813"/>
  <c r="G18" i="4813"/>
  <c r="G19" i="4813" s="1"/>
  <c r="J29" i="4812"/>
  <c r="J18" i="4812"/>
  <c r="E5" i="7"/>
  <c r="I4" i="7"/>
  <c r="I3" i="7"/>
  <c r="M71" i="19"/>
  <c r="K71" i="19"/>
  <c r="I71" i="19"/>
  <c r="G71" i="19"/>
  <c r="E71" i="19"/>
  <c r="C70" i="19"/>
  <c r="H31" i="4"/>
  <c r="H28" i="4"/>
  <c r="H26" i="4"/>
  <c r="K17" i="4811"/>
  <c r="K18" i="4811"/>
  <c r="K16" i="4811"/>
  <c r="K12" i="4811"/>
  <c r="G13" i="4811"/>
  <c r="I13" i="4811"/>
  <c r="K10" i="4811"/>
  <c r="K11" i="4808"/>
  <c r="K9" i="4808"/>
  <c r="C8" i="19"/>
  <c r="H32" i="4"/>
  <c r="K28" i="4808"/>
  <c r="K29" i="4808"/>
  <c r="K30" i="4808"/>
  <c r="K31" i="4808"/>
  <c r="K32" i="4808"/>
  <c r="K27" i="4808"/>
  <c r="I33" i="4808"/>
  <c r="G33" i="4808"/>
  <c r="I23" i="4808"/>
  <c r="G23" i="4808"/>
  <c r="C63" i="19"/>
  <c r="C9" i="19"/>
  <c r="C10" i="19"/>
  <c r="D13" i="19"/>
  <c r="F13" i="19"/>
  <c r="H13" i="19"/>
  <c r="I13" i="19"/>
  <c r="J13" i="19"/>
  <c r="K13" i="19"/>
  <c r="L13" i="19"/>
  <c r="M13" i="19"/>
  <c r="N13" i="19"/>
  <c r="O13" i="19"/>
  <c r="C15" i="19"/>
  <c r="C16" i="19"/>
  <c r="E17" i="19"/>
  <c r="I17" i="19"/>
  <c r="K17" i="19"/>
  <c r="M17" i="19"/>
  <c r="O17" i="19"/>
  <c r="C18" i="19"/>
  <c r="C19" i="19" s="1"/>
  <c r="D19" i="19"/>
  <c r="E19" i="19"/>
  <c r="F19" i="19"/>
  <c r="G19" i="19"/>
  <c r="H19" i="19"/>
  <c r="I19" i="19"/>
  <c r="J19" i="19"/>
  <c r="K19" i="19"/>
  <c r="L19" i="19"/>
  <c r="M19" i="19"/>
  <c r="N19" i="19"/>
  <c r="O19" i="19"/>
  <c r="D28" i="19"/>
  <c r="F28" i="19"/>
  <c r="H28" i="19"/>
  <c r="I28" i="19"/>
  <c r="J28" i="19"/>
  <c r="K28" i="19"/>
  <c r="L28" i="19"/>
  <c r="M28" i="19"/>
  <c r="N28" i="19"/>
  <c r="O28" i="19"/>
  <c r="C37" i="19"/>
  <c r="C38" i="19"/>
  <c r="C40" i="19"/>
  <c r="C41" i="19" s="1"/>
  <c r="E41" i="19"/>
  <c r="G41" i="19"/>
  <c r="I41" i="19"/>
  <c r="K41" i="19"/>
  <c r="M41" i="19"/>
  <c r="O41" i="19"/>
  <c r="C42" i="19"/>
  <c r="E44" i="19"/>
  <c r="G44" i="19"/>
  <c r="I44" i="19"/>
  <c r="K44" i="19"/>
  <c r="M44" i="19"/>
  <c r="O44" i="19"/>
  <c r="C46" i="19"/>
  <c r="E47" i="19"/>
  <c r="G47" i="19"/>
  <c r="I47" i="19"/>
  <c r="K47" i="19"/>
  <c r="M47" i="19"/>
  <c r="O47" i="19"/>
  <c r="C48" i="19"/>
  <c r="C49" i="19" s="1"/>
  <c r="H31" i="39" s="1"/>
  <c r="E49" i="19"/>
  <c r="G49" i="19"/>
  <c r="I49" i="19"/>
  <c r="K49" i="19"/>
  <c r="M49" i="19"/>
  <c r="O49" i="19"/>
  <c r="C59" i="19"/>
  <c r="C60" i="19"/>
  <c r="C61" i="19"/>
  <c r="E64" i="19"/>
  <c r="G64" i="19"/>
  <c r="K64" i="19"/>
  <c r="M64" i="19"/>
  <c r="O64" i="19"/>
  <c r="M67" i="19"/>
  <c r="O67" i="19"/>
  <c r="C68" i="19"/>
  <c r="C69" i="19" s="1"/>
  <c r="E69" i="19"/>
  <c r="G69" i="19"/>
  <c r="I69" i="19"/>
  <c r="K69" i="19"/>
  <c r="M69" i="19"/>
  <c r="O69" i="19"/>
  <c r="C76" i="19"/>
  <c r="C62" i="19" l="1"/>
  <c r="H32" i="39" s="1"/>
  <c r="G22" i="4811"/>
  <c r="C64" i="19"/>
  <c r="H33" i="39" s="1"/>
  <c r="C39" i="19"/>
  <c r="F20" i="19"/>
  <c r="C71" i="19"/>
  <c r="H34" i="39" s="1"/>
  <c r="C44" i="19"/>
  <c r="C17" i="19"/>
  <c r="C13" i="19"/>
  <c r="H29" i="4"/>
  <c r="H30" i="4"/>
  <c r="I20" i="19"/>
  <c r="K18" i="4813"/>
  <c r="K13" i="4811"/>
  <c r="I22" i="4811"/>
  <c r="K20" i="4811"/>
  <c r="J31" i="4812"/>
  <c r="K33" i="4808"/>
  <c r="K23" i="4808"/>
  <c r="G35" i="4808"/>
  <c r="G37" i="4808" s="1"/>
  <c r="I35" i="4808"/>
  <c r="I37" i="4808" s="1"/>
  <c r="G21" i="4813"/>
  <c r="K19" i="4813"/>
  <c r="J33" i="4812"/>
  <c r="D20" i="19"/>
  <c r="N20" i="19"/>
  <c r="J20" i="19"/>
  <c r="C47" i="19"/>
  <c r="H30" i="39" s="1"/>
  <c r="L20" i="19"/>
  <c r="H20" i="19"/>
  <c r="O20" i="19"/>
  <c r="M20" i="19"/>
  <c r="E20" i="19"/>
  <c r="K20" i="19"/>
  <c r="G20" i="19"/>
  <c r="H28" i="39"/>
  <c r="I5" i="7"/>
  <c r="G16" i="7"/>
  <c r="G58" i="7" s="1"/>
  <c r="C20" i="19" l="1"/>
  <c r="C72" i="19" s="1"/>
  <c r="G59" i="7" s="1"/>
  <c r="G60" i="7" s="1"/>
  <c r="G62" i="7" s="1"/>
  <c r="K72" i="19"/>
  <c r="G32" i="91" s="1"/>
  <c r="E72" i="19"/>
  <c r="G29" i="91" s="1"/>
  <c r="M72" i="19"/>
  <c r="G33" i="91" s="1"/>
  <c r="O72" i="19"/>
  <c r="G34" i="91" s="1"/>
  <c r="I72" i="19"/>
  <c r="G31" i="91" s="1"/>
  <c r="G72" i="19"/>
  <c r="G30" i="91" s="1"/>
  <c r="H29" i="39"/>
  <c r="I26" i="4811"/>
  <c r="G26" i="4811"/>
  <c r="H35" i="4812"/>
  <c r="K20" i="4813"/>
  <c r="I21" i="4813"/>
  <c r="K21" i="4813" s="1"/>
  <c r="K22" i="4811"/>
  <c r="K37" i="4808"/>
  <c r="K35" i="4808"/>
  <c r="H33" i="4"/>
  <c r="J30" i="4" s="1"/>
  <c r="G35" i="91" l="1"/>
  <c r="K24" i="4811"/>
  <c r="K26" i="4811" s="1"/>
  <c r="H27" i="39"/>
  <c r="M74" i="19"/>
  <c r="J34" i="4812"/>
  <c r="F35" i="4812"/>
  <c r="J35" i="4812" s="1"/>
  <c r="I39" i="4808"/>
  <c r="J26" i="4"/>
  <c r="J29" i="4"/>
  <c r="J31" i="4"/>
  <c r="J28" i="4"/>
  <c r="J32" i="4"/>
  <c r="J27" i="4"/>
  <c r="K38" i="4808" l="1"/>
  <c r="I30" i="91"/>
  <c r="H35" i="39"/>
  <c r="J31" i="39" s="1"/>
  <c r="O74" i="19"/>
  <c r="I74" i="19"/>
  <c r="K74" i="19"/>
  <c r="G39" i="4808"/>
  <c r="K39" i="4808" s="1"/>
  <c r="E74" i="19"/>
  <c r="G74" i="19"/>
  <c r="C74" i="19"/>
  <c r="J33" i="4"/>
  <c r="I34" i="91" l="1"/>
  <c r="I29" i="91"/>
  <c r="I32" i="91"/>
  <c r="I31" i="91"/>
  <c r="I33" i="91"/>
  <c r="J28" i="39"/>
  <c r="J33" i="39"/>
  <c r="J30" i="39"/>
  <c r="J27" i="39"/>
  <c r="J29" i="39"/>
  <c r="J34" i="39"/>
  <c r="J32" i="39"/>
  <c r="C75" i="19"/>
  <c r="I35" i="91" l="1"/>
  <c r="J35" i="39"/>
</calcChain>
</file>

<file path=xl/sharedStrings.xml><?xml version="1.0" encoding="utf-8"?>
<sst xmlns="http://schemas.openxmlformats.org/spreadsheetml/2006/main" count="488" uniqueCount="347">
  <si>
    <r>
      <t xml:space="preserve">Activities concerned with maintaining an efficient staff for the school system.  It includes such activities as recruiting and placement, staff transfers, in-service training, health services, staff accounting, and staff relations and negotiations. </t>
    </r>
    <r>
      <rPr>
        <sz val="10"/>
        <rFont val="Arial"/>
        <family val="2"/>
      </rPr>
      <t xml:space="preserve"> </t>
    </r>
    <r>
      <rPr>
        <b/>
        <sz val="10"/>
        <rFont val="Arial"/>
        <family val="2"/>
      </rPr>
      <t>In-service training and professional development for non-instructional support staff should be recorded here.</t>
    </r>
  </si>
  <si>
    <t>Budget</t>
  </si>
  <si>
    <t>Total</t>
  </si>
  <si>
    <t>Elementary</t>
  </si>
  <si>
    <t>Middle School</t>
  </si>
  <si>
    <t>Special Education</t>
  </si>
  <si>
    <t>Library</t>
  </si>
  <si>
    <t>Other</t>
  </si>
  <si>
    <t>Board of Education</t>
  </si>
  <si>
    <t>Executive Administration</t>
  </si>
  <si>
    <t>Fiscal Services</t>
  </si>
  <si>
    <t>EXPENDITURES:</t>
  </si>
  <si>
    <t>Employee</t>
  </si>
  <si>
    <t>Function</t>
  </si>
  <si>
    <t>Salaries</t>
  </si>
  <si>
    <t>Benefits</t>
  </si>
  <si>
    <t>Other Pupil Support</t>
  </si>
  <si>
    <t xml:space="preserve">Health </t>
  </si>
  <si>
    <t>Improvement of Instruction</t>
  </si>
  <si>
    <t>Supervision of Instructional Staff</t>
  </si>
  <si>
    <t>Office of the Principal</t>
  </si>
  <si>
    <t>Operating Buildings Services</t>
  </si>
  <si>
    <t>Pupil Transportation</t>
  </si>
  <si>
    <t>Services</t>
  </si>
  <si>
    <t>Purchased</t>
  </si>
  <si>
    <t>Athletics</t>
  </si>
  <si>
    <t>High School</t>
  </si>
  <si>
    <t xml:space="preserve"> </t>
  </si>
  <si>
    <t>BUDGET</t>
  </si>
  <si>
    <t>LOCAL REVENUE:</t>
  </si>
  <si>
    <t>Interest on Investments</t>
  </si>
  <si>
    <t xml:space="preserve">Other Local </t>
  </si>
  <si>
    <t xml:space="preserve">    TOTAL LOCAL SOURCES</t>
  </si>
  <si>
    <t>STATE REVENUE:</t>
  </si>
  <si>
    <t>Special Ed. Headlee</t>
  </si>
  <si>
    <t xml:space="preserve">    TOTAL STATE SOURCES</t>
  </si>
  <si>
    <t>FEDERAL REVENUE:</t>
  </si>
  <si>
    <t xml:space="preserve">    TOTAL FEDERAL SOURCES</t>
  </si>
  <si>
    <t>TOTAL EXPENDITURES and OTHER FINANCING USES</t>
  </si>
  <si>
    <t>Increase (Decrease) in Fund Balance</t>
  </si>
  <si>
    <t>% of Total</t>
  </si>
  <si>
    <t>REVENUES and OFS:</t>
  </si>
  <si>
    <t>Operating Millage</t>
  </si>
  <si>
    <t>State</t>
  </si>
  <si>
    <t>Instruction</t>
  </si>
  <si>
    <t>Instructional Support *</t>
  </si>
  <si>
    <t>General Business **</t>
  </si>
  <si>
    <t xml:space="preserve">Operations and Maintenance </t>
  </si>
  <si>
    <t>Transportation</t>
  </si>
  <si>
    <t xml:space="preserve">Central Services *** </t>
  </si>
  <si>
    <t>Other ****</t>
  </si>
  <si>
    <t>* Includes Pupil Support, Instructional Staff Services, and School Administration</t>
  </si>
  <si>
    <t>** Includes Board of Education, Executive Administration, and Business Services</t>
  </si>
  <si>
    <t>Purchased Services</t>
  </si>
  <si>
    <t>Materials and Supplies</t>
  </si>
  <si>
    <t>Capital Outlay</t>
  </si>
  <si>
    <t>Per Michigan Public School Accounting Manual - Bulletin 1022</t>
  </si>
  <si>
    <t>Function Code</t>
  </si>
  <si>
    <t>Function Name</t>
  </si>
  <si>
    <t>Description</t>
  </si>
  <si>
    <t>Compensatory Education</t>
  </si>
  <si>
    <t>Instructional activities designed to improve the achievement in basic cognitive skills of pupils who have extraordinary need for assistance to improve their competence in such basic skills as State At Risk, NCLB Title I and Bilingual.</t>
  </si>
  <si>
    <t>Guidance Services</t>
  </si>
  <si>
    <t>Other Pupil Support Services</t>
  </si>
  <si>
    <t>This function is assigned to expenditures involving monitoring activities, such as, lunchroom monitors, hall monitors, playground monitors and crossing guards.  Bus monitors are assigned to the transportation function, 271.</t>
  </si>
  <si>
    <t>Educational Media Services</t>
  </si>
  <si>
    <t>Supervision and Direction of Instructional Staff</t>
  </si>
  <si>
    <t>Directing and managing instructional services.  Includes the activities of program coordination and program compliance monitoring.  Examples:  Special Education, Career Technical and Title I directors.</t>
  </si>
  <si>
    <t>Activities performed by the elected body that has been created according to state law and vested with responsibilities for educational activities in a school district.  Includes legal, audit and election costs or fees.</t>
  </si>
  <si>
    <t>Security Services</t>
  </si>
  <si>
    <t>Pupil Transportation Services</t>
  </si>
  <si>
    <t>Staff/Personnel Services</t>
  </si>
  <si>
    <t>Support Service Technology</t>
  </si>
  <si>
    <t>Athletic Activities</t>
  </si>
  <si>
    <t>Consist of those activities concerned with financing the interscholastic athletic programs that are under the supervision of the school.</t>
  </si>
  <si>
    <t>Food Services</t>
  </si>
  <si>
    <t>601-699</t>
  </si>
  <si>
    <t>Fund Modifications (Other Operating Transfers Out)</t>
  </si>
  <si>
    <t>Learning experiences concerned with knowledge, skills, appreciations, attitudes, and behavioral characteristics considered to be needed by all pupils in terms of their awareness of life within our culture and the world of work and which normally may be achieved during the elementary school years.</t>
  </si>
  <si>
    <t>Learning experiences concerned with knowledge, skills, appreciations, attitudes, and behavioral characteristics considered to be needed by all pupils in terms of understanding themselves and their relationships with society and various occupations and/or professions which normally may be achieved in the high school years.</t>
  </si>
  <si>
    <t>Instructional activities designed primarily to deal with pupils having impairments requiring special accommodation.  The special education programs area includes Preprimary, Elementary, Middle/Junior High, and High School services for pupils with mental, emotional, hearing, visual, speech, language, physical and other impairments and learning disabilities.  Homebound and hospitalized programs for pupils who are not classified as special education pupils should not be included in this account.</t>
  </si>
  <si>
    <t>Consist of those activities of counseling with pupils and parents, providing consultation with other staff members on learning problems, evaluating the abilities of pupils, assisting pupils to make their own educational and career plans and choices, assisting pupils in personal and social development, providing referral assistance, and working with other staff members in planning and conducting guidance programs for pupils.</t>
  </si>
  <si>
    <t>Consists of those activities that are designed primarily for assisting instructional staff in planning, developing, and evaluating the process of providing challenging and natural learning experiences for pupils.  These activities include curriculum development, techniques of instruction, child development and understanding, in-service training for instructional staff.</t>
  </si>
  <si>
    <t>Consist of those activities such as selecting, acquiring, preparing, cataloging, and circulating books and other printed materials; planning the use of educational media by teachers and other members of the instructional staff; and guiding instructional staff members in their use of educational media.  Included here are the activities for planning the use of the educational media by pupils and instructing pupils in their use of media materials.</t>
  </si>
  <si>
    <t>Those activities associated with the district-wide general or executive responsibilities, including the development and execution of school district policies through staff at all levels.  Titles may include superintendent, associate or assistant superintendent, but may not be limited to such designations.  These activities may be distinguished from the supervision or direction of a specific function, program or supporting service that may appropriately be charged to another specific instructional or supporting function.  When the same individual directs two or more functions, the services of that individual's office may be prorated between the functions concerned.  Include community relations services (district wide activities and programs designed to improve school/community relations.)</t>
  </si>
  <si>
    <t>Activities performed by the principal, assistant principal and other assistants in the general supervision of all operations of the school building; evaluation of staff members of the school; supervision and maintenance of the school records are included under this function, along with clerical staff for these activities.</t>
  </si>
  <si>
    <t>Activities concerned with keeping the physical plant open, clean, and ready for daily use.  They include operating the heating, lighting, and ventilation systems, and repairing facilities/equipment.  Also included are operating building leases, property and liability insurance, janitorial and ground maintenance costs.  May be used in a Capital Projects fund only to extent allowed by law.</t>
  </si>
  <si>
    <t>Activities concerned with maintaining order and safety in school buildings, on the grounds and in the vicinity of schools at all times.  Included are police activities for school functions, traffic control on grounds and in the vicinity of schools, building alarm systems, and security guards.</t>
  </si>
  <si>
    <t>Activities concerned with the conveyance of pupils to and from school, as provided by state law.  It includes trips between home and school or trips to school activities.  All other direct costs related to pupil transportation should be included under this function, i.e., physical exams, uniforms, school bus driver licenses, awards, bus monitors, etc.  May be used in Capital Projects Funds only to extent allowed by law.</t>
  </si>
  <si>
    <t>Activities concerned with preparing data for storage, storing data, and retrieving them for reproduction as information for management and reporting when these services are provided by the district in its own facilities.  Also include district wide activities associated with technology support.</t>
  </si>
  <si>
    <t>Consist of those activities concerned with providing food to pupils and staff in a school or school system. This service includes the preparation and serving of regular and incidental meals, lunches, or snacks in connection with school activities and the delivery of food.</t>
  </si>
  <si>
    <t>Fund Balance - Beginning of Year</t>
  </si>
  <si>
    <t>Fund Balance - End of Year</t>
  </si>
  <si>
    <t>$ Change</t>
  </si>
  <si>
    <t>TOTAL REVENUES and OTHER FINANCING SOURCES</t>
  </si>
  <si>
    <t>Summer School</t>
  </si>
  <si>
    <t>Any basic program activity offered in summer.</t>
  </si>
  <si>
    <t>Career and Technical Education</t>
  </si>
  <si>
    <t>Instructional activities which provide laboratory, simulations or instruction offered at the secondary level, based upon individually designed learning experiences in a vocational subject preparing the pupil for competencies required in a recognized occupation coded in accordance with recognized and approved Classification of Instructional Programs (CIP) codes.  See the identifications found in the State Code for approved CIP codes.</t>
  </si>
  <si>
    <t>Academic Student Assessment</t>
  </si>
  <si>
    <t>Services rendered for the academic assessment of pupils.  Examples:  Purchased academic testing services, purchased grading services, academic testing supplies.</t>
  </si>
  <si>
    <t>Activities concerned with the storing and distributing supplies, furniture and equipment.  Also include duplicating and printing services, central mail services, and costs associated with the operation of a central switchboard of receptionist.</t>
  </si>
  <si>
    <t>Internal Services</t>
  </si>
  <si>
    <t>Use "6" in the first position of the fund code, then two position fund code of fund the dollars are going.  Also accounts for indirect cost rate recovery.</t>
  </si>
  <si>
    <t>Other Local</t>
  </si>
  <si>
    <t>Career &amp; Technical Education</t>
  </si>
  <si>
    <t>Supplies &amp;</t>
  </si>
  <si>
    <t>Materials</t>
  </si>
  <si>
    <t>Outlay</t>
  </si>
  <si>
    <t>Capital</t>
  </si>
  <si>
    <t>Compensatory  Education</t>
  </si>
  <si>
    <t>Guidance</t>
  </si>
  <si>
    <t>Total General Fund</t>
  </si>
  <si>
    <t>119</t>
  </si>
  <si>
    <t>Total Basic Programs</t>
  </si>
  <si>
    <t>127</t>
  </si>
  <si>
    <t>Total Added Needs</t>
  </si>
  <si>
    <t>Total Adult/Continuing Educ</t>
  </si>
  <si>
    <t>Total Instruction</t>
  </si>
  <si>
    <t>Total Pupil Support Services</t>
  </si>
  <si>
    <t>Total Instructional Staff Services</t>
  </si>
  <si>
    <t>Total General Administration</t>
  </si>
  <si>
    <t>Total School Administration</t>
  </si>
  <si>
    <t>Total Business Services</t>
  </si>
  <si>
    <t>Total Operations and Maintenance</t>
  </si>
  <si>
    <t>Total Pupil Transportation</t>
  </si>
  <si>
    <t>Personnel</t>
  </si>
  <si>
    <t>284</t>
  </si>
  <si>
    <t>Technology Services</t>
  </si>
  <si>
    <t>Total Central Support Services</t>
  </si>
  <si>
    <t>MICHIGAN DEPARTMENT OF EDUCATION DEFINED EXPENDITURE FUNCTION CODES</t>
  </si>
  <si>
    <t>Middle/Junior High</t>
  </si>
  <si>
    <t>Learning experiences concerned with knowledge, skills, appreciations, attitudes and behavioral characteristics considered to be needed by all pupils in terms of understanding themselves and their relationships with society and various career clusters, and which normally may be achieved during the middle and/or junior high school years.</t>
  </si>
  <si>
    <t>Health Services</t>
  </si>
  <si>
    <t>Consist of physical and mental health services.  Included are activities involved with providing pupils with appropriate medical, dental, nursing or other health services.</t>
  </si>
  <si>
    <t>Psychological Services</t>
  </si>
  <si>
    <t>Consist of those activities of administering psychological tests, interpreting the results of psychological tests, working with other staff members in planning school programs to meet the special needs of pupils as indicated by psychological tests, and planning and managing a program of psychological services including psychological counseling for the school or school system.</t>
  </si>
  <si>
    <t>Activities concerned with the fiscal operations of the school system.  This function includes budgeting, receiving and disbursing, financial accounting, payroll, purchasing, inventory control, and internal auditing.</t>
  </si>
  <si>
    <t>Adult Continuing Education - Secondary</t>
  </si>
  <si>
    <t>Learning experiences designed to develop the knowledge, skills, appreciation, attitudes, and behavioral characteristics considered to be needed by adults who have interrupted formal schooling.  It is generally considered to include grade lvels nine through twelve.</t>
  </si>
  <si>
    <t>Instruction Related Technology</t>
  </si>
  <si>
    <t>Consists of all technology activities and services for the purpose of supporting instruction.  Specifically costs associated with the operation and support of computer learning labs, media center computer labs, instructional technology centers, instructional networks, and establishing technology for distance learning programs.</t>
  </si>
  <si>
    <t>Other Instructional Staff Services</t>
  </si>
  <si>
    <t>Consist of activities other than those defined above to assist instructional staff.</t>
  </si>
  <si>
    <t>Other Business Services</t>
  </si>
  <si>
    <t>This function is assistned to those kinds of transactions that should not be identified to any of the business activities defined above.  Examples:  short term interest on notes, judgments, taxes abated and written off.</t>
  </si>
  <si>
    <t>Communication Services</t>
  </si>
  <si>
    <t>Activities concerned with writing, editing, and other preparation necessary to disseminate educational and administrative information to pupils, staff, managers or to the general public through direct mailing, the various news media, or personal contact.</t>
  </si>
  <si>
    <t>Debt Service - Long Term Only</t>
  </si>
  <si>
    <t>Principal on short-term notes/loans will be recorded in offsetting balance sheet accounts rather than as an "other financing use."  Interest on short-term notes/loans will be coded in Function 259.</t>
  </si>
  <si>
    <t xml:space="preserve">Property Taxes </t>
  </si>
  <si>
    <t>At Risk - 31A</t>
  </si>
  <si>
    <t>INTERMEDIATE SOURCES:</t>
  </si>
  <si>
    <t>Grants</t>
  </si>
  <si>
    <t>132</t>
  </si>
  <si>
    <t>Other School Administration</t>
  </si>
  <si>
    <t>511</t>
  </si>
  <si>
    <t>266</t>
  </si>
  <si>
    <t>Security</t>
  </si>
  <si>
    <t xml:space="preserve">Other activities of school administration not defined above.  </t>
  </si>
  <si>
    <t>Other Facilities Acquisition</t>
  </si>
  <si>
    <t>Other facilities acquisition and construction services that cannot be classified above.</t>
  </si>
  <si>
    <t>Percent of Total Expenditures</t>
  </si>
  <si>
    <t>Salaries &amp; Benefits to Total Expenditures</t>
  </si>
  <si>
    <t>Salaries &amp; Benefits to Total Revenue</t>
  </si>
  <si>
    <t>371</t>
  </si>
  <si>
    <t>Total Debt Service</t>
  </si>
  <si>
    <t>Non-Public Schools</t>
  </si>
  <si>
    <t>Total Non-Public School Transfers</t>
  </si>
  <si>
    <t>*** Personnel, Communication Services and Technology Services</t>
  </si>
  <si>
    <t>Transfers &amp; Misc</t>
  </si>
  <si>
    <t>293</t>
  </si>
  <si>
    <t>Services to pupils attending a school established by an agency other than the state, subdivision of the state, or federal government which usually is supported primarly by other than public funds.</t>
  </si>
  <si>
    <t>Sub-grantee relationship only.</t>
  </si>
  <si>
    <t>Payments to other Government</t>
  </si>
  <si>
    <t>Headlee Data Collection</t>
  </si>
  <si>
    <t>Commercial Personal Property Value:</t>
  </si>
  <si>
    <t>Total Taxable Value:</t>
  </si>
  <si>
    <t>Total Property Tax Revenue</t>
  </si>
  <si>
    <t xml:space="preserve">State Aid Membership blended FTE: </t>
  </si>
  <si>
    <t>Per Pupil Foundation</t>
  </si>
  <si>
    <t>Non-PRE taxable value</t>
  </si>
  <si>
    <t>Non-Homestead Property Tax Rev:</t>
  </si>
  <si>
    <t>Comm Personal Property Tax Rev:</t>
  </si>
  <si>
    <t>OPERATING TRANSF IN AND OTHER FINANCING SOURCES:</t>
  </si>
  <si>
    <t>TOTAL INCOMING TRANSF and OTHER FINANCING SOURCES:</t>
  </si>
  <si>
    <t>Amended</t>
  </si>
  <si>
    <t>Amended Budget</t>
  </si>
  <si>
    <t>**** Includes Community Services, Payments to Other Non-Public Schools, and Operating Transfers Out</t>
  </si>
  <si>
    <t>Social Work Services</t>
  </si>
  <si>
    <t>Consist of those activities that have as their purpose the performance of school social work activities dealing with the problems of pupils that involve the home, school, and community.</t>
  </si>
  <si>
    <t>AMENDED</t>
  </si>
  <si>
    <t>Revenues:</t>
  </si>
  <si>
    <t xml:space="preserve">     Local:</t>
  </si>
  <si>
    <t xml:space="preserve">         Food Sales </t>
  </si>
  <si>
    <t xml:space="preserve">     State: </t>
  </si>
  <si>
    <t xml:space="preserve">         School Lunch</t>
  </si>
  <si>
    <t xml:space="preserve">     Federal:</t>
  </si>
  <si>
    <t>Total Revenues</t>
  </si>
  <si>
    <t>Expenditures:</t>
  </si>
  <si>
    <t xml:space="preserve">     Salaries:</t>
  </si>
  <si>
    <t xml:space="preserve">     Employee Benefits</t>
  </si>
  <si>
    <t xml:space="preserve">      Contracted Services</t>
  </si>
  <si>
    <t xml:space="preserve">      Capital Outlay</t>
  </si>
  <si>
    <t>Total Expenditures</t>
  </si>
  <si>
    <t xml:space="preserve">Excess (Deficit) of Revenues over (under) Expenditures </t>
  </si>
  <si>
    <t>Final</t>
  </si>
  <si>
    <t xml:space="preserve">FINAL </t>
  </si>
  <si>
    <t>Final vs</t>
  </si>
  <si>
    <t>Final Amended Budget</t>
  </si>
  <si>
    <t xml:space="preserve">     Principal</t>
  </si>
  <si>
    <t xml:space="preserve">     Interest</t>
  </si>
  <si>
    <t xml:space="preserve">Excess of Revenues over Expenditures </t>
  </si>
  <si>
    <t>Projected Fund Balance - End of Year</t>
  </si>
  <si>
    <t>FINAL AMENDED</t>
  </si>
  <si>
    <t>Indirect Costs - Grants</t>
  </si>
  <si>
    <t>MPSERS 147a(1)Cost Offset</t>
  </si>
  <si>
    <t>MPSERS 147c(1)Stabilization Funding</t>
  </si>
  <si>
    <t>611</t>
  </si>
  <si>
    <t>Indirect Grant Costs</t>
  </si>
  <si>
    <t>Page 6</t>
  </si>
  <si>
    <t>Page 7</t>
  </si>
  <si>
    <t>Page 9</t>
  </si>
  <si>
    <t>Page 11</t>
  </si>
  <si>
    <t>REDFORD UNION SCHOOLS</t>
  </si>
  <si>
    <t>111, 119</t>
  </si>
  <si>
    <t>192, 199</t>
  </si>
  <si>
    <t>00-312</t>
  </si>
  <si>
    <t>Great Start Readiness Program</t>
  </si>
  <si>
    <t>10-311</t>
  </si>
  <si>
    <t>00-317</t>
  </si>
  <si>
    <t>10-312</t>
  </si>
  <si>
    <t>Title I</t>
  </si>
  <si>
    <t>Title IV</t>
  </si>
  <si>
    <t>Title II</t>
  </si>
  <si>
    <t>IDEA Flowthrow</t>
  </si>
  <si>
    <t>IDEA Preschool</t>
  </si>
  <si>
    <t xml:space="preserve">Medicaid Outreach </t>
  </si>
  <si>
    <t>118</t>
  </si>
  <si>
    <t>Alternative Education</t>
  </si>
  <si>
    <t>211</t>
  </si>
  <si>
    <t>214</t>
  </si>
  <si>
    <t>215</t>
  </si>
  <si>
    <t>216</t>
  </si>
  <si>
    <t>257</t>
  </si>
  <si>
    <t>283</t>
  </si>
  <si>
    <t>285</t>
  </si>
  <si>
    <t>Pupil Accounting</t>
  </si>
  <si>
    <t>331</t>
  </si>
  <si>
    <t>227</t>
  </si>
  <si>
    <t xml:space="preserve">          Breakfast</t>
  </si>
  <si>
    <t xml:space="preserve">          Lunch</t>
  </si>
  <si>
    <t xml:space="preserve">         Snack</t>
  </si>
  <si>
    <t xml:space="preserve">         USDA Commodity</t>
  </si>
  <si>
    <t xml:space="preserve">      Food Service Staff</t>
  </si>
  <si>
    <t xml:space="preserve">      Food Purchases &amp; Supplies</t>
  </si>
  <si>
    <t xml:space="preserve">         State Aid Categorical</t>
  </si>
  <si>
    <t xml:space="preserve">         IDEA CPO Grant</t>
  </si>
  <si>
    <t xml:space="preserve">     Other:</t>
  </si>
  <si>
    <t xml:space="preserve">     Salaries</t>
  </si>
  <si>
    <t xml:space="preserve">     Indirect Cost</t>
  </si>
  <si>
    <t xml:space="preserve">     Contracted Services</t>
  </si>
  <si>
    <t xml:space="preserve">     Supplies</t>
  </si>
  <si>
    <t xml:space="preserve">     Capital Outlay</t>
  </si>
  <si>
    <t xml:space="preserve">     Building &amp; Equipment Rental</t>
  </si>
  <si>
    <t xml:space="preserve">     Paying Agent Fees</t>
  </si>
  <si>
    <t xml:space="preserve">    Interest</t>
  </si>
  <si>
    <t xml:space="preserve">    Current Property Taxes</t>
  </si>
  <si>
    <t xml:space="preserve">         Student Activity Revenue</t>
  </si>
  <si>
    <t xml:space="preserve">     Student Activity Expenditures</t>
  </si>
  <si>
    <t>Preschool</t>
  </si>
  <si>
    <t>Truancy</t>
  </si>
  <si>
    <t>Speech Pathology &amp; Audiology</t>
  </si>
  <si>
    <t>Community Activities</t>
  </si>
  <si>
    <t>Custody &amp; Care of Children</t>
  </si>
  <si>
    <t>PreKindergarten - Learning Experiences designed for ages preceding kindergarten</t>
  </si>
  <si>
    <t xml:space="preserve">Truancy/Absenteeism </t>
  </si>
  <si>
    <t>Consists of those activities that have as their purpose the improvement of pupil attendance.</t>
  </si>
  <si>
    <t>Speech Pathology &amp; Audiology Services</t>
  </si>
  <si>
    <t>Consists of those activities which have as their purpose the identification, assessment, and treatment of children with impairments in speech, hearing, and language.</t>
  </si>
  <si>
    <t>Consist of these activities concerned with reporting data to the Michigan Department of Education and other governing bodies.</t>
  </si>
  <si>
    <t>Consist of those activities concerned with providing services to civic affairs organizations.  This includes services to parent-teacher association meetings, other parental involvement functions, public forums, lectures, and civil defense planning.</t>
  </si>
  <si>
    <t>Pertains to providing programs for the custodial care of children in residential day schools or child care centers which are not part of, or directly related to, the instructional program and where the attendance of the children is not included in the attendance figures of the school sytem.</t>
  </si>
  <si>
    <t>Page 10</t>
  </si>
  <si>
    <t>Page 8</t>
  </si>
  <si>
    <t>Building Use/Rentals</t>
  </si>
  <si>
    <t>282</t>
  </si>
  <si>
    <t>Marketing</t>
  </si>
  <si>
    <t>Activities that consist of marketing the district services.</t>
  </si>
  <si>
    <t>Community Services</t>
  </si>
  <si>
    <t xml:space="preserve">Activities concerned with directing and managing community services activities. </t>
  </si>
  <si>
    <t>Grant Writing</t>
  </si>
  <si>
    <t>District-wide activities associated with grant writing and administratie activities necessary for meeting state and federal requirements related to grants.</t>
  </si>
  <si>
    <t>Total Marketing &amp; Athletics</t>
  </si>
  <si>
    <t>Intermediate Sources</t>
  </si>
  <si>
    <t>2024-25</t>
  </si>
  <si>
    <t>2024-25 Student Activity Fund Revenues and Expenditures</t>
  </si>
  <si>
    <t>2024-25 Debt Retirement Funds Funds Revenues and Expenditures</t>
  </si>
  <si>
    <t>1ST AMENDED</t>
  </si>
  <si>
    <t xml:space="preserve">    Interfund Transfer</t>
  </si>
  <si>
    <t xml:space="preserve">     Interfund Transfer</t>
  </si>
  <si>
    <t>Final vs.</t>
  </si>
  <si>
    <t>2024-25 Special Ed Center Program Fund Revenues and Expenditures</t>
  </si>
  <si>
    <t xml:space="preserve">         PA 18</t>
  </si>
  <si>
    <t xml:space="preserve">         Incoming Transfer</t>
  </si>
  <si>
    <t>2024-25 Food Service Fund Revenues and Expenditures</t>
  </si>
  <si>
    <t xml:space="preserve">          Supply chain Assistance</t>
  </si>
  <si>
    <t xml:space="preserve">          Summer Food Service Program</t>
  </si>
  <si>
    <t xml:space="preserve">         Fresh Fruit &amp; Vegetables</t>
  </si>
  <si>
    <t xml:space="preserve">         Child &amp; Adult Care</t>
  </si>
  <si>
    <t xml:space="preserve">     Misc. &amp; Indirect</t>
  </si>
  <si>
    <t xml:space="preserve">         Ten Cents a Meal</t>
  </si>
  <si>
    <t>2024-25 General Fund Revenues and Other Financing Sources</t>
  </si>
  <si>
    <t xml:space="preserve">Final Amended Budget </t>
  </si>
  <si>
    <t>2024-25 General Fund Revenue Detail - Amended Budget</t>
  </si>
  <si>
    <t>2025 Non-Homestead Millage:</t>
  </si>
  <si>
    <t>2025 Commerical Personal Property Millage:</t>
  </si>
  <si>
    <t>2024-25 General Fund Expenditures by Function</t>
  </si>
  <si>
    <t>2024-25 General Fund Expenditures by Object Code</t>
  </si>
  <si>
    <t>2024-25 Final Amended Budget</t>
  </si>
  <si>
    <t>Proposal A</t>
  </si>
  <si>
    <t>Discretionary Payment</t>
  </si>
  <si>
    <t>MPSERS Cost Offset 147a(2)</t>
  </si>
  <si>
    <t>MPSERS Defined Contrib 147e</t>
  </si>
  <si>
    <t>MPSERS Cost Offset 147a(4)</t>
  </si>
  <si>
    <t>MPSERS One Time Dep 147c(2)</t>
  </si>
  <si>
    <t>MPSERS 3% 147g</t>
  </si>
  <si>
    <t>Special Ed - Sec 52</t>
  </si>
  <si>
    <t>31aa &amp; 31n Mental Health</t>
  </si>
  <si>
    <t>Court Placed Pupils</t>
  </si>
  <si>
    <t>35j Literary Improvement &amp; PD</t>
  </si>
  <si>
    <t>Math COSA</t>
  </si>
  <si>
    <t>Early Literacy Coach</t>
  </si>
  <si>
    <t>Miscellaneous State Aid</t>
  </si>
  <si>
    <t>Health Resource Grant</t>
  </si>
  <si>
    <t>ESSER 11bb</t>
  </si>
  <si>
    <t>PBIS Grant</t>
  </si>
  <si>
    <t>2024-25 General Fund Expenditures</t>
  </si>
  <si>
    <t>281</t>
  </si>
  <si>
    <t>Planning, Research, Dev &amp; Eval</t>
  </si>
  <si>
    <t>Operating Transfer from Café Fund</t>
  </si>
  <si>
    <t>Operating Transfer from CBP - Indirect Cost</t>
  </si>
  <si>
    <t>Operating Transfer from CBP - Excess Revenue</t>
  </si>
  <si>
    <t xml:space="preserve">     Miscellaneous</t>
  </si>
  <si>
    <t>Transfer to Center Based Program</t>
  </si>
  <si>
    <t>Transfers out to the General Fund</t>
  </si>
  <si>
    <t>Interest Expense State Aid 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</si>
</sst>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8" formatCode="&quot;$&quot;#,##0.00_);[Red]\(&quot;$&quot;#,##0.00\)"/>
    <numFmt numFmtId="41" formatCode="_(* #,##0_);_(* \(#,##0\);_(* &quot;-&quot;_);_(@_)"/>
    <numFmt numFmtId="164" formatCode="0.0%"/>
    <numFmt numFmtId="165" formatCode="_(* #,##0_);_(* \(#,##0\);_(* &quot;-&quot;??_);_(@_)"/>
    <numFmt numFmtId="166" formatCode="#,##0.0000_);\(#,##0.0000\)"/>
  </numFmts>
  <fonts count="34">
    <font>
      <b/>
      <sz val="10"/>
      <name val="Univers (W1)"/>
      <family val="2"/>
    </font>
    <font>
      <sz val="10"/>
      <name val="MS Sans Serif"/>
      <family val="2"/>
    </font>
    <font>
      <b/>
      <sz val="10"/>
      <name val="Univers (W1)"/>
      <family val="2"/>
    </font>
    <font>
      <sz val="10"/>
      <name val="Univers (W1)"/>
    </font>
    <font>
      <b/>
      <sz val="10"/>
      <name val="Univers (W1)"/>
    </font>
    <font>
      <b/>
      <sz val="10"/>
      <color indexed="48"/>
      <name val="Univers (W1)"/>
    </font>
    <font>
      <b/>
      <sz val="14"/>
      <name val="Univers (W1)"/>
    </font>
    <font>
      <b/>
      <sz val="10"/>
      <color indexed="48"/>
      <name val="Univers (W1)"/>
      <family val="2"/>
    </font>
    <font>
      <sz val="12"/>
      <name val="Helv"/>
    </font>
    <font>
      <sz val="12"/>
      <name val="Arial"/>
      <family val="2"/>
    </font>
    <font>
      <sz val="10"/>
      <name val="Arial"/>
      <family val="2"/>
    </font>
    <font>
      <b/>
      <sz val="12"/>
      <name val="Arial"/>
      <family val="2"/>
    </font>
    <font>
      <b/>
      <sz val="10"/>
      <name val="Arial"/>
      <family val="2"/>
    </font>
    <font>
      <sz val="10"/>
      <name val="Univers (W1)"/>
      <family val="2"/>
    </font>
    <font>
      <b/>
      <sz val="12"/>
      <name val="Univers (W1)"/>
    </font>
    <font>
      <b/>
      <sz val="12"/>
      <name val="Univers (W1)"/>
      <family val="2"/>
    </font>
    <font>
      <i/>
      <sz val="12"/>
      <name val="Arial"/>
      <family val="2"/>
    </font>
    <font>
      <b/>
      <sz val="14"/>
      <name val="Univers (W1)"/>
      <family val="2"/>
    </font>
    <font>
      <b/>
      <sz val="14"/>
      <name val="Arial"/>
      <family val="2"/>
    </font>
    <font>
      <b/>
      <sz val="11"/>
      <name val="Arial"/>
      <family val="2"/>
    </font>
    <font>
      <sz val="11"/>
      <name val="Arial"/>
      <family val="2"/>
    </font>
    <font>
      <b/>
      <sz val="10"/>
      <color rgb="FF0070C0"/>
      <name val="Univers (W1)"/>
      <family val="2"/>
    </font>
    <font>
      <b/>
      <sz val="10"/>
      <color rgb="FF0070C0"/>
      <name val="Univers (W1)"/>
    </font>
    <font>
      <b/>
      <sz val="11"/>
      <color rgb="FF0070C0"/>
      <name val="Arial"/>
      <family val="2"/>
    </font>
    <font>
      <sz val="8"/>
      <name val="Univers (W1)"/>
    </font>
    <font>
      <b/>
      <sz val="8"/>
      <name val="Univers (W1)"/>
      <family val="2"/>
    </font>
    <font>
      <b/>
      <sz val="8"/>
      <name val="Univers (W1)"/>
    </font>
    <font>
      <sz val="8"/>
      <name val="Arial"/>
      <family val="2"/>
    </font>
    <font>
      <b/>
      <sz val="8"/>
      <name val="Arial"/>
      <family val="2"/>
    </font>
    <font>
      <b/>
      <sz val="8"/>
      <color rgb="FF0070C0"/>
      <name val="Univers (W1)"/>
    </font>
    <font>
      <sz val="11"/>
      <color rgb="FF0070C0"/>
      <name val="Arial"/>
      <family val="2"/>
    </font>
    <font>
      <sz val="12"/>
      <name val="Univers (W1)"/>
    </font>
    <font>
      <b/>
      <sz val="12"/>
      <color indexed="48"/>
      <name val="Univers (W1)"/>
    </font>
    <font>
      <b/>
      <sz val="12"/>
      <color rgb="FF0070C0"/>
      <name val="Univers (W1)"/>
    </font>
  </fonts>
  <fills count="2">
    <fill>
      <patternFill patternType="none"/>
    </fill>
    <fill>
      <patternFill patternType="gray125"/>
    </fill>
  </fills>
  <borders count="10">
    <border>
      <left/>
      <right/>
      <top/>
      <bottom/>
      <diagonal/>
    </border>
    <border>
      <left/>
      <right/>
      <top/>
      <bottom style="thin">
        <color indexed="64"/>
      </bottom>
      <diagonal/>
    </border>
    <border>
      <left/>
      <right/>
      <top/>
      <bottom style="hair">
        <color indexed="64"/>
      </bottom>
      <diagonal/>
    </border>
    <border>
      <left/>
      <right/>
      <top style="thin">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s>
  <cellStyleXfs count="8">
    <xf numFmtId="0" fontId="0" fillId="0" borderId="0"/>
    <xf numFmtId="40" fontId="1" fillId="0" borderId="0" applyFont="0" applyFill="0" applyBorder="0" applyAlignment="0" applyProtection="0"/>
    <xf numFmtId="8" fontId="1" fillId="0" borderId="0" applyFont="0" applyFill="0" applyBorder="0" applyAlignment="0" applyProtection="0"/>
    <xf numFmtId="0" fontId="10" fillId="0" borderId="0"/>
    <xf numFmtId="37" fontId="1" fillId="0" borderId="0"/>
    <xf numFmtId="37" fontId="8" fillId="0" borderId="0"/>
    <xf numFmtId="37" fontId="1" fillId="0" borderId="0"/>
    <xf numFmtId="9" fontId="1" fillId="0" borderId="0" applyFont="0" applyFill="0" applyBorder="0" applyAlignment="0" applyProtection="0"/>
  </cellStyleXfs>
  <cellXfs count="165">
    <xf numFmtId="0" fontId="0" fillId="0" borderId="0" xfId="0"/>
    <xf numFmtId="37" fontId="2" fillId="0" borderId="0" xfId="0" applyNumberFormat="1" applyFont="1"/>
    <xf numFmtId="37" fontId="2" fillId="0" borderId="0" xfId="0" applyNumberFormat="1" applyFont="1" applyAlignment="1">
      <alignment horizontal="centerContinuous"/>
    </xf>
    <xf numFmtId="37" fontId="2" fillId="0" borderId="0" xfId="0" applyNumberFormat="1" applyFont="1" applyAlignment="1">
      <alignment horizontal="center"/>
    </xf>
    <xf numFmtId="37" fontId="2" fillId="0" borderId="1" xfId="0" applyNumberFormat="1" applyFont="1" applyBorder="1"/>
    <xf numFmtId="37" fontId="2" fillId="0" borderId="0" xfId="0" applyNumberFormat="1" applyFont="1" applyAlignment="1">
      <alignment horizontal="left"/>
    </xf>
    <xf numFmtId="37" fontId="2" fillId="0" borderId="1" xfId="0" applyNumberFormat="1" applyFont="1" applyBorder="1" applyAlignment="1">
      <alignment horizontal="center"/>
    </xf>
    <xf numFmtId="37" fontId="3" fillId="0" borderId="0" xfId="0" applyNumberFormat="1" applyFont="1" applyAlignment="1">
      <alignment horizontal="centerContinuous"/>
    </xf>
    <xf numFmtId="37" fontId="4" fillId="0" borderId="0" xfId="0" applyNumberFormat="1" applyFont="1" applyAlignment="1">
      <alignment horizontal="centerContinuous"/>
    </xf>
    <xf numFmtId="37" fontId="4" fillId="0" borderId="0" xfId="0" applyNumberFormat="1" applyFont="1"/>
    <xf numFmtId="0" fontId="0" fillId="0" borderId="0" xfId="0" applyAlignment="1">
      <alignment horizontal="centerContinuous"/>
    </xf>
    <xf numFmtId="37" fontId="5" fillId="0" borderId="0" xfId="0" applyNumberFormat="1" applyFont="1"/>
    <xf numFmtId="37" fontId="4" fillId="0" borderId="0" xfId="0" applyNumberFormat="1" applyFont="1" applyAlignment="1">
      <alignment horizontal="center"/>
    </xf>
    <xf numFmtId="164" fontId="4" fillId="0" borderId="1" xfId="0" applyNumberFormat="1" applyFont="1" applyBorder="1" applyAlignment="1">
      <alignment horizontal="center"/>
    </xf>
    <xf numFmtId="0" fontId="10" fillId="0" borderId="0" xfId="3"/>
    <xf numFmtId="0" fontId="10" fillId="0" borderId="1" xfId="3" applyBorder="1"/>
    <xf numFmtId="0" fontId="11" fillId="0" borderId="0" xfId="3" applyFont="1"/>
    <xf numFmtId="0" fontId="9" fillId="0" borderId="0" xfId="3" applyFont="1"/>
    <xf numFmtId="0" fontId="0" fillId="0" borderId="0" xfId="0" applyAlignment="1">
      <alignment horizontal="center" vertical="top"/>
    </xf>
    <xf numFmtId="0" fontId="0" fillId="0" borderId="0" xfId="0" applyAlignment="1">
      <alignment horizontal="left" vertical="top" wrapText="1"/>
    </xf>
    <xf numFmtId="0" fontId="0" fillId="0" borderId="0" xfId="0" applyAlignment="1">
      <alignment vertical="top" wrapText="1"/>
    </xf>
    <xf numFmtId="0" fontId="13" fillId="0" borderId="0" xfId="0" applyFont="1" applyAlignment="1">
      <alignment horizontal="centerContinuous"/>
    </xf>
    <xf numFmtId="0" fontId="13" fillId="0" borderId="0" xfId="0" applyFont="1" applyAlignment="1">
      <alignment horizontal="centerContinuous" vertical="top" wrapText="1"/>
    </xf>
    <xf numFmtId="0" fontId="13" fillId="0" borderId="0" xfId="0" applyFont="1"/>
    <xf numFmtId="0" fontId="13" fillId="0" borderId="0" xfId="0" applyFont="1" applyAlignment="1">
      <alignment horizontal="center" vertical="top" wrapText="1"/>
    </xf>
    <xf numFmtId="0" fontId="13" fillId="0" borderId="0" xfId="0" applyFont="1" applyAlignment="1">
      <alignment horizontal="center" wrapText="1"/>
    </xf>
    <xf numFmtId="0" fontId="13" fillId="0" borderId="0" xfId="0" applyFont="1" applyAlignment="1">
      <alignment wrapText="1"/>
    </xf>
    <xf numFmtId="0" fontId="13" fillId="0" borderId="0" xfId="0" applyFont="1" applyAlignment="1">
      <alignment horizontal="center" vertical="top"/>
    </xf>
    <xf numFmtId="0" fontId="13" fillId="0" borderId="0" xfId="0" applyFont="1" applyAlignment="1">
      <alignment horizontal="left" vertical="top" wrapText="1"/>
    </xf>
    <xf numFmtId="0" fontId="13" fillId="0" borderId="0" xfId="0" applyFont="1" applyAlignment="1">
      <alignment vertical="top" wrapText="1"/>
    </xf>
    <xf numFmtId="37" fontId="9" fillId="0" borderId="0" xfId="5" applyFont="1"/>
    <xf numFmtId="165" fontId="10" fillId="0" borderId="0" xfId="3" applyNumberFormat="1"/>
    <xf numFmtId="37" fontId="3" fillId="0" borderId="2" xfId="0" applyNumberFormat="1" applyFont="1" applyBorder="1" applyAlignment="1">
      <alignment wrapText="1"/>
    </xf>
    <xf numFmtId="0" fontId="4" fillId="0" borderId="0" xfId="0" applyFont="1" applyAlignment="1">
      <alignment horizontal="centerContinuous"/>
    </xf>
    <xf numFmtId="37" fontId="2" fillId="0" borderId="4" xfId="0" applyNumberFormat="1" applyFont="1" applyBorder="1" applyAlignment="1">
      <alignment horizontal="centerContinuous"/>
    </xf>
    <xf numFmtId="37" fontId="2" fillId="0" borderId="5" xfId="0" applyNumberFormat="1" applyFont="1" applyBorder="1" applyAlignment="1">
      <alignment horizontal="centerContinuous"/>
    </xf>
    <xf numFmtId="37" fontId="2" fillId="0" borderId="0" xfId="0" applyNumberFormat="1" applyFont="1" applyAlignment="1">
      <alignment horizontal="right"/>
    </xf>
    <xf numFmtId="0" fontId="0" fillId="0" borderId="0" xfId="0" applyAlignment="1">
      <alignment horizontal="left"/>
    </xf>
    <xf numFmtId="164" fontId="2" fillId="0" borderId="0" xfId="7" applyNumberFormat="1" applyFont="1" applyBorder="1"/>
    <xf numFmtId="4" fontId="4" fillId="0" borderId="0" xfId="0" quotePrefix="1" applyNumberFormat="1" applyFont="1" applyAlignment="1">
      <alignment horizontal="left"/>
    </xf>
    <xf numFmtId="37" fontId="4" fillId="0" borderId="0" xfId="0" applyNumberFormat="1" applyFont="1" applyAlignment="1">
      <alignment horizontal="right"/>
    </xf>
    <xf numFmtId="164" fontId="4" fillId="0" borderId="0" xfId="0" applyNumberFormat="1" applyFont="1" applyAlignment="1">
      <alignment horizontal="center"/>
    </xf>
    <xf numFmtId="37" fontId="5" fillId="0" borderId="0" xfId="0" applyNumberFormat="1" applyFont="1" applyAlignment="1">
      <alignment horizontal="center"/>
    </xf>
    <xf numFmtId="0" fontId="3" fillId="0" borderId="0" xfId="0" applyFont="1" applyAlignment="1">
      <alignment horizontal="centerContinuous"/>
    </xf>
    <xf numFmtId="9" fontId="4" fillId="0" borderId="3" xfId="7" applyFont="1" applyBorder="1"/>
    <xf numFmtId="3" fontId="9" fillId="0" borderId="0" xfId="5" applyNumberFormat="1" applyFont="1"/>
    <xf numFmtId="37" fontId="4" fillId="0" borderId="1" xfId="0" applyNumberFormat="1" applyFont="1" applyBorder="1"/>
    <xf numFmtId="0" fontId="10" fillId="0" borderId="0" xfId="3" quotePrefix="1"/>
    <xf numFmtId="0" fontId="14" fillId="0" borderId="0" xfId="0" applyFont="1" applyAlignment="1">
      <alignment horizontal="centerContinuous"/>
    </xf>
    <xf numFmtId="0" fontId="0" fillId="0" borderId="0" xfId="0" applyAlignment="1">
      <alignment horizontal="centerContinuous" vertical="top" wrapText="1"/>
    </xf>
    <xf numFmtId="37" fontId="0" fillId="0" borderId="0" xfId="0" applyNumberFormat="1"/>
    <xf numFmtId="37" fontId="10" fillId="0" borderId="0" xfId="3" applyNumberFormat="1"/>
    <xf numFmtId="37" fontId="4" fillId="0" borderId="1" xfId="0" applyNumberFormat="1" applyFont="1" applyBorder="1" applyAlignment="1">
      <alignment horizontal="center"/>
    </xf>
    <xf numFmtId="0" fontId="15" fillId="0" borderId="0" xfId="0" applyFont="1" applyAlignment="1">
      <alignment horizontal="left"/>
    </xf>
    <xf numFmtId="37" fontId="16" fillId="0" borderId="0" xfId="5" applyFont="1"/>
    <xf numFmtId="37" fontId="11" fillId="0" borderId="0" xfId="5" applyFont="1"/>
    <xf numFmtId="166" fontId="15" fillId="0" borderId="0" xfId="0" applyNumberFormat="1" applyFont="1"/>
    <xf numFmtId="0" fontId="17" fillId="0" borderId="0" xfId="0" applyFont="1"/>
    <xf numFmtId="37" fontId="18" fillId="0" borderId="0" xfId="5" applyFont="1"/>
    <xf numFmtId="3" fontId="3" fillId="0" borderId="0" xfId="0" applyNumberFormat="1" applyFont="1" applyAlignment="1">
      <alignment horizontal="centerContinuous"/>
    </xf>
    <xf numFmtId="166" fontId="2" fillId="0" borderId="0" xfId="0" applyNumberFormat="1" applyFont="1"/>
    <xf numFmtId="166" fontId="5" fillId="0" borderId="0" xfId="0" applyNumberFormat="1" applyFont="1"/>
    <xf numFmtId="3" fontId="0" fillId="0" borderId="0" xfId="0" applyNumberFormat="1"/>
    <xf numFmtId="37" fontId="4" fillId="0" borderId="8" xfId="0" applyNumberFormat="1" applyFont="1" applyBorder="1"/>
    <xf numFmtId="37" fontId="0" fillId="0" borderId="6" xfId="0" applyNumberFormat="1" applyBorder="1" applyAlignment="1">
      <alignment horizontal="centerContinuous"/>
    </xf>
    <xf numFmtId="4" fontId="3" fillId="0" borderId="0" xfId="0" quotePrefix="1" applyNumberFormat="1" applyFont="1" applyAlignment="1">
      <alignment horizontal="centerContinuous" vertical="top"/>
    </xf>
    <xf numFmtId="37" fontId="7" fillId="0" borderId="0" xfId="0" applyNumberFormat="1" applyFont="1"/>
    <xf numFmtId="4" fontId="4" fillId="0" borderId="0" xfId="0" quotePrefix="1" applyNumberFormat="1" applyFont="1" applyAlignment="1">
      <alignment horizontal="centerContinuous" vertical="top"/>
    </xf>
    <xf numFmtId="37" fontId="19" fillId="0" borderId="0" xfId="6" applyFont="1"/>
    <xf numFmtId="41" fontId="19" fillId="0" borderId="0" xfId="6" applyNumberFormat="1" applyFont="1"/>
    <xf numFmtId="41" fontId="19" fillId="0" borderId="0" xfId="6" applyNumberFormat="1" applyFont="1" applyAlignment="1">
      <alignment horizontal="center"/>
    </xf>
    <xf numFmtId="4" fontId="4" fillId="0" borderId="0" xfId="0" applyNumberFormat="1" applyFont="1" applyAlignment="1">
      <alignment horizontal="left"/>
    </xf>
    <xf numFmtId="37" fontId="2" fillId="0" borderId="7" xfId="0" applyNumberFormat="1" applyFont="1" applyBorder="1"/>
    <xf numFmtId="4" fontId="3" fillId="0" borderId="0" xfId="0" quotePrefix="1" applyNumberFormat="1" applyFont="1" applyAlignment="1">
      <alignment horizontal="left"/>
    </xf>
    <xf numFmtId="37" fontId="0" fillId="0" borderId="1" xfId="0" applyNumberFormat="1" applyBorder="1"/>
    <xf numFmtId="4" fontId="3" fillId="0" borderId="0" xfId="0" applyNumberFormat="1" applyFont="1" applyAlignment="1">
      <alignment horizontal="center"/>
    </xf>
    <xf numFmtId="4" fontId="4" fillId="0" borderId="9" xfId="0" quotePrefix="1" applyNumberFormat="1" applyFont="1" applyBorder="1" applyAlignment="1">
      <alignment horizontal="left"/>
    </xf>
    <xf numFmtId="37" fontId="7" fillId="0" borderId="9" xfId="0" applyNumberFormat="1" applyFont="1" applyBorder="1"/>
    <xf numFmtId="37" fontId="7" fillId="0" borderId="0" xfId="0" applyNumberFormat="1" applyFont="1" applyAlignment="1">
      <alignment horizontal="center"/>
    </xf>
    <xf numFmtId="49" fontId="4" fillId="0" borderId="1" xfId="0" applyNumberFormat="1" applyFont="1" applyBorder="1" applyAlignment="1">
      <alignment horizontal="center"/>
    </xf>
    <xf numFmtId="37" fontId="21" fillId="0" borderId="0" xfId="0" applyNumberFormat="1" applyFont="1"/>
    <xf numFmtId="6" fontId="4" fillId="0" borderId="0" xfId="2" applyNumberFormat="1" applyFont="1" applyFill="1" applyBorder="1"/>
    <xf numFmtId="6" fontId="4" fillId="0" borderId="7" xfId="2" applyNumberFormat="1" applyFont="1" applyFill="1" applyBorder="1"/>
    <xf numFmtId="37" fontId="0" fillId="0" borderId="0" xfId="0" applyNumberFormat="1" applyAlignment="1">
      <alignment horizontal="center"/>
    </xf>
    <xf numFmtId="37" fontId="22" fillId="0" borderId="0" xfId="0" applyNumberFormat="1" applyFont="1" applyAlignment="1">
      <alignment horizontal="center"/>
    </xf>
    <xf numFmtId="37" fontId="22" fillId="0" borderId="1" xfId="0" applyNumberFormat="1" applyFont="1" applyBorder="1" applyAlignment="1">
      <alignment horizontal="center"/>
    </xf>
    <xf numFmtId="0" fontId="22" fillId="0" borderId="0" xfId="0" applyFont="1"/>
    <xf numFmtId="37" fontId="22" fillId="0" borderId="0" xfId="0" applyNumberFormat="1" applyFont="1"/>
    <xf numFmtId="37" fontId="22" fillId="0" borderId="1" xfId="0" applyNumberFormat="1" applyFont="1" applyBorder="1"/>
    <xf numFmtId="0" fontId="0" fillId="0" borderId="0" xfId="0" applyAlignment="1">
      <alignment horizontal="center"/>
    </xf>
    <xf numFmtId="37" fontId="20" fillId="0" borderId="0" xfId="6" applyFont="1"/>
    <xf numFmtId="41" fontId="23" fillId="0" borderId="0" xfId="6" applyNumberFormat="1" applyFont="1"/>
    <xf numFmtId="41" fontId="23" fillId="0" borderId="0" xfId="6" applyNumberFormat="1" applyFont="1" applyAlignment="1">
      <alignment horizontal="center"/>
    </xf>
    <xf numFmtId="37" fontId="21" fillId="0" borderId="1" xfId="0" applyNumberFormat="1" applyFont="1" applyBorder="1"/>
    <xf numFmtId="37" fontId="21" fillId="0" borderId="7" xfId="0" applyNumberFormat="1" applyFont="1" applyBorder="1"/>
    <xf numFmtId="6" fontId="22" fillId="0" borderId="0" xfId="2" applyNumberFormat="1" applyFont="1" applyFill="1" applyBorder="1"/>
    <xf numFmtId="37" fontId="22" fillId="0" borderId="0" xfId="4" applyFont="1"/>
    <xf numFmtId="37" fontId="22" fillId="0" borderId="1" xfId="4" applyFont="1" applyBorder="1"/>
    <xf numFmtId="6" fontId="22" fillId="0" borderId="7" xfId="2" applyNumberFormat="1" applyFont="1" applyFill="1" applyBorder="1"/>
    <xf numFmtId="37" fontId="22" fillId="0" borderId="7" xfId="0" applyNumberFormat="1" applyFont="1" applyBorder="1"/>
    <xf numFmtId="164" fontId="4" fillId="0" borderId="0" xfId="7" applyNumberFormat="1" applyFont="1" applyFill="1"/>
    <xf numFmtId="3" fontId="24" fillId="0" borderId="0" xfId="0" applyNumberFormat="1" applyFont="1" applyAlignment="1">
      <alignment horizontal="centerContinuous"/>
    </xf>
    <xf numFmtId="3" fontId="25" fillId="0" borderId="0" xfId="0" applyNumberFormat="1" applyFont="1"/>
    <xf numFmtId="37" fontId="26" fillId="0" borderId="0" xfId="0" applyNumberFormat="1" applyFont="1" applyAlignment="1">
      <alignment horizontal="center"/>
    </xf>
    <xf numFmtId="37" fontId="26" fillId="0" borderId="0" xfId="0" applyNumberFormat="1" applyFont="1"/>
    <xf numFmtId="3" fontId="27" fillId="0" borderId="0" xfId="5" applyNumberFormat="1" applyFont="1"/>
    <xf numFmtId="37" fontId="28" fillId="0" borderId="0" xfId="5" applyFont="1"/>
    <xf numFmtId="37" fontId="27" fillId="0" borderId="0" xfId="5" applyFont="1"/>
    <xf numFmtId="3" fontId="22" fillId="0" borderId="0" xfId="0" applyNumberFormat="1" applyFont="1"/>
    <xf numFmtId="3" fontId="29" fillId="0" borderId="0" xfId="0" applyNumberFormat="1" applyFont="1"/>
    <xf numFmtId="37" fontId="30" fillId="0" borderId="0" xfId="5" applyFont="1"/>
    <xf numFmtId="166" fontId="21" fillId="0" borderId="0" xfId="0" applyNumberFormat="1" applyFont="1"/>
    <xf numFmtId="166" fontId="22" fillId="0" borderId="0" xfId="0" applyNumberFormat="1" applyFont="1"/>
    <xf numFmtId="39" fontId="22" fillId="0" borderId="0" xfId="0" applyNumberFormat="1" applyFont="1"/>
    <xf numFmtId="5" fontId="22" fillId="0" borderId="0" xfId="0" applyNumberFormat="1" applyFont="1"/>
    <xf numFmtId="37" fontId="2" fillId="0" borderId="9" xfId="0" applyNumberFormat="1" applyFont="1" applyBorder="1"/>
    <xf numFmtId="37" fontId="21" fillId="0" borderId="9" xfId="0" applyNumberFormat="1" applyFont="1" applyBorder="1"/>
    <xf numFmtId="5" fontId="4" fillId="0" borderId="0" xfId="2" applyNumberFormat="1" applyFont="1" applyFill="1" applyBorder="1"/>
    <xf numFmtId="9" fontId="4" fillId="0" borderId="3" xfId="7" applyFont="1" applyFill="1" applyBorder="1"/>
    <xf numFmtId="164" fontId="4" fillId="0" borderId="3" xfId="7" applyNumberFormat="1" applyFont="1" applyFill="1" applyBorder="1"/>
    <xf numFmtId="37" fontId="3" fillId="0" borderId="0" xfId="0" applyNumberFormat="1" applyFont="1" applyAlignment="1">
      <alignment horizontal="center"/>
    </xf>
    <xf numFmtId="39" fontId="9" fillId="0" borderId="0" xfId="5" applyNumberFormat="1" applyFont="1"/>
    <xf numFmtId="5" fontId="4" fillId="0" borderId="7" xfId="2" applyNumberFormat="1" applyFont="1" applyFill="1" applyBorder="1"/>
    <xf numFmtId="166" fontId="22" fillId="0" borderId="0" xfId="0" applyNumberFormat="1" applyFont="1" applyAlignment="1">
      <alignment horizontal="center"/>
    </xf>
    <xf numFmtId="37" fontId="22" fillId="0" borderId="8" xfId="0" applyNumberFormat="1" applyFont="1" applyBorder="1"/>
    <xf numFmtId="37" fontId="22" fillId="0" borderId="3" xfId="0" applyNumberFormat="1" applyFont="1" applyBorder="1"/>
    <xf numFmtId="37" fontId="4" fillId="0" borderId="3" xfId="0" applyNumberFormat="1" applyFont="1" applyBorder="1"/>
    <xf numFmtId="0" fontId="14" fillId="0" borderId="0" xfId="0" applyFont="1"/>
    <xf numFmtId="0" fontId="31" fillId="0" borderId="0" xfId="0" applyFont="1" applyAlignment="1">
      <alignment horizontal="centerContinuous"/>
    </xf>
    <xf numFmtId="37" fontId="31" fillId="0" borderId="0" xfId="0" applyNumberFormat="1" applyFont="1" applyAlignment="1">
      <alignment horizontal="centerContinuous"/>
    </xf>
    <xf numFmtId="37" fontId="14" fillId="0" borderId="0" xfId="0" applyNumberFormat="1" applyFont="1" applyAlignment="1">
      <alignment horizontal="centerContinuous"/>
    </xf>
    <xf numFmtId="37" fontId="14" fillId="0" borderId="0" xfId="0" applyNumberFormat="1" applyFont="1"/>
    <xf numFmtId="37" fontId="14" fillId="0" borderId="1" xfId="0" applyNumberFormat="1" applyFont="1" applyBorder="1"/>
    <xf numFmtId="49" fontId="14" fillId="0" borderId="0" xfId="0" applyNumberFormat="1" applyFont="1" applyAlignment="1">
      <alignment horizontal="right"/>
    </xf>
    <xf numFmtId="37" fontId="14" fillId="0" borderId="0" xfId="0" applyNumberFormat="1" applyFont="1" applyAlignment="1">
      <alignment horizontal="left"/>
    </xf>
    <xf numFmtId="37" fontId="32" fillId="0" borderId="0" xfId="0" applyNumberFormat="1" applyFont="1"/>
    <xf numFmtId="164" fontId="14" fillId="0" borderId="0" xfId="7" applyNumberFormat="1" applyFont="1" applyFill="1"/>
    <xf numFmtId="164" fontId="14" fillId="0" borderId="0" xfId="7" applyNumberFormat="1" applyFont="1"/>
    <xf numFmtId="164" fontId="32" fillId="0" borderId="0" xfId="7" applyNumberFormat="1" applyFont="1"/>
    <xf numFmtId="38" fontId="32" fillId="0" borderId="0" xfId="1" applyNumberFormat="1" applyFont="1"/>
    <xf numFmtId="38" fontId="32" fillId="0" borderId="0" xfId="1" applyNumberFormat="1" applyFont="1" applyFill="1"/>
    <xf numFmtId="38" fontId="14" fillId="0" borderId="0" xfId="1" applyNumberFormat="1" applyFont="1" applyFill="1"/>
    <xf numFmtId="0" fontId="32" fillId="0" borderId="0" xfId="0" applyFont="1"/>
    <xf numFmtId="37" fontId="33" fillId="0" borderId="0" xfId="0" applyNumberFormat="1" applyFont="1" applyAlignment="1">
      <alignment horizontal="centerContinuous"/>
    </xf>
    <xf numFmtId="37" fontId="33" fillId="0" borderId="0" xfId="0" applyNumberFormat="1" applyFont="1" applyAlignment="1">
      <alignment horizontal="center"/>
    </xf>
    <xf numFmtId="37" fontId="33" fillId="0" borderId="0" xfId="0" applyNumberFormat="1" applyFont="1"/>
    <xf numFmtId="37" fontId="33" fillId="0" borderId="0" xfId="0" quotePrefix="1" applyNumberFormat="1" applyFont="1" applyAlignment="1">
      <alignment horizontal="center"/>
    </xf>
    <xf numFmtId="37" fontId="33" fillId="0" borderId="1" xfId="0" applyNumberFormat="1" applyFont="1" applyBorder="1" applyAlignment="1">
      <alignment horizontal="center"/>
    </xf>
    <xf numFmtId="37" fontId="33" fillId="0" borderId="1" xfId="0" quotePrefix="1" applyNumberFormat="1" applyFont="1" applyBorder="1" applyAlignment="1">
      <alignment horizontal="center"/>
    </xf>
    <xf numFmtId="37" fontId="33" fillId="0" borderId="1" xfId="0" applyNumberFormat="1" applyFont="1" applyBorder="1"/>
    <xf numFmtId="37" fontId="33" fillId="0" borderId="8" xfId="0" applyNumberFormat="1" applyFont="1" applyBorder="1"/>
    <xf numFmtId="0" fontId="33" fillId="0" borderId="0" xfId="0" applyFont="1"/>
    <xf numFmtId="37" fontId="33" fillId="0" borderId="7" xfId="0" applyNumberFormat="1" applyFont="1" applyBorder="1"/>
    <xf numFmtId="37" fontId="0" fillId="0" borderId="4" xfId="0" applyNumberFormat="1" applyBorder="1" applyAlignment="1">
      <alignment horizontal="centerContinuous"/>
    </xf>
    <xf numFmtId="37" fontId="14" fillId="0" borderId="0" xfId="0" applyNumberFormat="1" applyFont="1" applyAlignment="1">
      <alignment horizontal="center"/>
    </xf>
    <xf numFmtId="0" fontId="11" fillId="0" borderId="0" xfId="3" applyFont="1" applyAlignment="1">
      <alignment horizontal="center"/>
    </xf>
    <xf numFmtId="3" fontId="11" fillId="0" borderId="0" xfId="5" applyNumberFormat="1" applyFont="1" applyAlignment="1">
      <alignment horizontal="center"/>
    </xf>
    <xf numFmtId="37" fontId="14" fillId="0" borderId="0" xfId="0" applyNumberFormat="1" applyFont="1" applyAlignment="1">
      <alignment horizontal="center"/>
    </xf>
    <xf numFmtId="37" fontId="6" fillId="0" borderId="0" xfId="0" applyNumberFormat="1" applyFont="1" applyAlignment="1">
      <alignment horizontal="center" vertical="top"/>
    </xf>
    <xf numFmtId="37" fontId="3" fillId="0" borderId="0" xfId="0" quotePrefix="1" applyNumberFormat="1" applyFont="1" applyAlignment="1">
      <alignment horizontal="center"/>
    </xf>
    <xf numFmtId="37" fontId="3" fillId="0" borderId="0" xfId="0" applyNumberFormat="1" applyFont="1" applyAlignment="1">
      <alignment horizontal="center"/>
    </xf>
    <xf numFmtId="4" fontId="6" fillId="0" borderId="0" xfId="0" applyNumberFormat="1" applyFont="1" applyAlignment="1">
      <alignment horizontal="center" vertical="top"/>
    </xf>
    <xf numFmtId="4" fontId="6" fillId="0" borderId="0" xfId="0" quotePrefix="1" applyNumberFormat="1" applyFont="1" applyAlignment="1">
      <alignment horizontal="center" vertical="top"/>
    </xf>
    <xf numFmtId="4" fontId="3" fillId="0" borderId="0" xfId="0" quotePrefix="1" applyNumberFormat="1" applyFont="1" applyAlignment="1">
      <alignment horizontal="center"/>
    </xf>
    <xf numFmtId="4" fontId="3" fillId="0" borderId="0" xfId="0" applyNumberFormat="1" applyFont="1" applyAlignment="1">
      <alignment horizontal="center"/>
    </xf>
  </cellXfs>
  <cellStyles count="8">
    <cellStyle name="Comma" xfId="1" builtinId="3"/>
    <cellStyle name="Currency" xfId="2" builtinId="4"/>
    <cellStyle name="Normal" xfId="0" builtinId="0"/>
    <cellStyle name="Normal_WR Charts Comparison" xfId="3" xr:uid="{00000000-0005-0000-0000-000003000000}"/>
    <cellStyle name="Normal_WR Doc A CP" xfId="4" xr:uid="{00000000-0005-0000-0000-000004000000}"/>
    <cellStyle name="Normal_WR Doc A GF Rev" xfId="5" xr:uid="{00000000-0005-0000-0000-000005000000}"/>
    <cellStyle name="Normal_WR Doc A SR" xfId="6" xr:uid="{00000000-0005-0000-0000-000006000000}"/>
    <cellStyle name="Percent"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10"/>
      <c:rAngAx val="0"/>
      <c:perspective val="0"/>
    </c:view3D>
    <c:floor>
      <c:thickness val="0"/>
    </c:floor>
    <c:sideWall>
      <c:thickness val="0"/>
    </c:sideWall>
    <c:backWall>
      <c:thickness val="0"/>
    </c:backWall>
    <c:plotArea>
      <c:layout>
        <c:manualLayout>
          <c:layoutTarget val="inner"/>
          <c:xMode val="edge"/>
          <c:yMode val="edge"/>
          <c:x val="0"/>
          <c:y val="1.7857142857142856E-2"/>
          <c:w val="1"/>
          <c:h val="0.9107142857142857"/>
        </c:manualLayout>
      </c:layout>
      <c:pie3DChart>
        <c:varyColors val="1"/>
        <c:ser>
          <c:idx val="0"/>
          <c:order val="0"/>
          <c:spPr>
            <a:solidFill>
              <a:srgbClr val="9999FF"/>
            </a:solidFill>
            <a:ln w="12700">
              <a:solidFill>
                <a:srgbClr val="000000"/>
              </a:solidFill>
              <a:prstDash val="solid"/>
            </a:ln>
          </c:spPr>
          <c:explosion val="21"/>
          <c:dPt>
            <c:idx val="0"/>
            <c:bubble3D val="0"/>
            <c:spPr>
              <a:solidFill>
                <a:srgbClr val="00B0F0"/>
              </a:solidFill>
              <a:ln w="12700">
                <a:solidFill>
                  <a:srgbClr val="000000"/>
                </a:solidFill>
                <a:prstDash val="solid"/>
              </a:ln>
            </c:spPr>
            <c:extLst>
              <c:ext xmlns:c16="http://schemas.microsoft.com/office/drawing/2014/chart" uri="{C3380CC4-5D6E-409C-BE32-E72D297353CC}">
                <c16:uniqueId val="{00000000-DFAB-43D6-9300-A89975018467}"/>
              </c:ext>
            </c:extLst>
          </c:dPt>
          <c:dPt>
            <c:idx val="1"/>
            <c:bubble3D val="0"/>
            <c:spPr>
              <a:solidFill>
                <a:srgbClr val="FFCC00"/>
              </a:solidFill>
              <a:ln w="12700">
                <a:solidFill>
                  <a:srgbClr val="000000"/>
                </a:solidFill>
                <a:prstDash val="solid"/>
              </a:ln>
            </c:spPr>
            <c:extLst>
              <c:ext xmlns:c16="http://schemas.microsoft.com/office/drawing/2014/chart" uri="{C3380CC4-5D6E-409C-BE32-E72D297353CC}">
                <c16:uniqueId val="{00000001-DFAB-43D6-9300-A89975018467}"/>
              </c:ext>
            </c:extLst>
          </c:dPt>
          <c:dPt>
            <c:idx val="2"/>
            <c:bubble3D val="0"/>
            <c:spPr>
              <a:solidFill>
                <a:srgbClr val="CCFFCC"/>
              </a:solidFill>
              <a:ln w="12700">
                <a:solidFill>
                  <a:srgbClr val="000000"/>
                </a:solidFill>
                <a:prstDash val="solid"/>
              </a:ln>
            </c:spPr>
            <c:extLst>
              <c:ext xmlns:c16="http://schemas.microsoft.com/office/drawing/2014/chart" uri="{C3380CC4-5D6E-409C-BE32-E72D297353CC}">
                <c16:uniqueId val="{00000002-DFAB-43D6-9300-A89975018467}"/>
              </c:ext>
            </c:extLst>
          </c:dPt>
          <c:dPt>
            <c:idx val="3"/>
            <c:bubble3D val="0"/>
            <c:spPr>
              <a:solidFill>
                <a:srgbClr val="CC99FF"/>
              </a:solidFill>
              <a:ln w="12700">
                <a:solidFill>
                  <a:srgbClr val="000000"/>
                </a:solidFill>
                <a:prstDash val="solid"/>
              </a:ln>
            </c:spPr>
            <c:extLst>
              <c:ext xmlns:c16="http://schemas.microsoft.com/office/drawing/2014/chart" uri="{C3380CC4-5D6E-409C-BE32-E72D297353CC}">
                <c16:uniqueId val="{00000003-DFAB-43D6-9300-A89975018467}"/>
              </c:ext>
            </c:extLst>
          </c:dPt>
          <c:dPt>
            <c:idx val="4"/>
            <c:bubble3D val="0"/>
            <c:spPr>
              <a:solidFill>
                <a:srgbClr val="FF0000"/>
              </a:solidFill>
              <a:ln w="12700">
                <a:solidFill>
                  <a:srgbClr val="000000"/>
                </a:solidFill>
                <a:prstDash val="solid"/>
              </a:ln>
            </c:spPr>
            <c:extLst>
              <c:ext xmlns:c16="http://schemas.microsoft.com/office/drawing/2014/chart" uri="{C3380CC4-5D6E-409C-BE32-E72D297353CC}">
                <c16:uniqueId val="{00000004-DFAB-43D6-9300-A89975018467}"/>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DFAB-43D6-9300-A89975018467}"/>
              </c:ext>
            </c:extLst>
          </c:dPt>
          <c:dPt>
            <c:idx val="6"/>
            <c:bubble3D val="0"/>
            <c:spPr>
              <a:solidFill>
                <a:srgbClr val="FFFF00"/>
              </a:solidFill>
              <a:ln w="12700">
                <a:solidFill>
                  <a:srgbClr val="92D050"/>
                </a:solidFill>
                <a:prstDash val="solid"/>
              </a:ln>
            </c:spPr>
            <c:extLst>
              <c:ext xmlns:c16="http://schemas.microsoft.com/office/drawing/2014/chart" uri="{C3380CC4-5D6E-409C-BE32-E72D297353CC}">
                <c16:uniqueId val="{00000006-DFAB-43D6-9300-A89975018467}"/>
              </c:ext>
            </c:extLst>
          </c:dPt>
          <c:dLbls>
            <c:dLbl>
              <c:idx val="0"/>
              <c:layout>
                <c:manualLayout>
                  <c:x val="-6.7712092215800471E-3"/>
                  <c:y val="-6.4333119074401438E-2"/>
                </c:manualLayout>
              </c:layout>
              <c:spPr>
                <a:solidFill>
                  <a:srgbClr val="FFFFFF"/>
                </a:solid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B-43D6-9300-A89975018467}"/>
                </c:ext>
              </c:extLst>
            </c:dLbl>
            <c:dLbl>
              <c:idx val="1"/>
              <c:layout>
                <c:manualLayout>
                  <c:x val="-1.5820392463034019E-3"/>
                  <c:y val="-2.8447158390915422E-2"/>
                </c:manualLayout>
              </c:layout>
              <c:spPr>
                <a:solidFill>
                  <a:srgbClr val="FFFFFF"/>
                </a:solid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AB-43D6-9300-A89975018467}"/>
                </c:ext>
              </c:extLst>
            </c:dLbl>
            <c:dLbl>
              <c:idx val="2"/>
              <c:layout>
                <c:manualLayout>
                  <c:x val="-5.7651378825529544E-3"/>
                  <c:y val="4.6519363650972263E-2"/>
                </c:manualLayout>
              </c:layout>
              <c:spPr>
                <a:solidFill>
                  <a:srgbClr val="FFFFFF"/>
                </a:solid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AB-43D6-9300-A89975018467}"/>
                </c:ext>
              </c:extLst>
            </c:dLbl>
            <c:dLbl>
              <c:idx val="3"/>
              <c:layout>
                <c:manualLayout>
                  <c:x val="-7.0609323774068727E-2"/>
                  <c:y val="-1.9318120949167086E-2"/>
                </c:manualLayout>
              </c:layout>
              <c:spPr>
                <a:solidFill>
                  <a:srgbClr val="FFFFFF"/>
                </a:solid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AB-43D6-9300-A89975018467}"/>
                </c:ext>
              </c:extLst>
            </c:dLbl>
            <c:dLbl>
              <c:idx val="4"/>
              <c:layout>
                <c:manualLayout>
                  <c:x val="-6.7590855858858032E-2"/>
                  <c:y val="-2.0060795971932079E-2"/>
                </c:manualLayout>
              </c:layout>
              <c:spPr>
                <a:solidFill>
                  <a:srgbClr val="FFFFFF"/>
                </a:solid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AB-43D6-9300-A89975018467}"/>
                </c:ext>
              </c:extLst>
            </c:dLbl>
            <c:dLbl>
              <c:idx val="5"/>
              <c:layout>
                <c:manualLayout>
                  <c:x val="-5.0290364248604412E-2"/>
                  <c:y val="-8.6387326584176971E-2"/>
                </c:manualLayout>
              </c:layout>
              <c:spPr>
                <a:solidFill>
                  <a:srgbClr val="FFFFFF"/>
                </a:solid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AB-43D6-9300-A89975018467}"/>
                </c:ext>
              </c:extLst>
            </c:dLbl>
            <c:dLbl>
              <c:idx val="6"/>
              <c:layout>
                <c:manualLayout>
                  <c:x val="4.5624859165881167E-2"/>
                  <c:y val="-2.829315978359848E-2"/>
                </c:manualLayout>
              </c:layout>
              <c:spPr>
                <a:solidFill>
                  <a:srgbClr val="FFFFFF"/>
                </a:solid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FAB-43D6-9300-A89975018467}"/>
                </c:ext>
              </c:extLst>
            </c:dLbl>
            <c:spPr>
              <a:solidFill>
                <a:srgbClr val="FFFFFF"/>
              </a:solid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extLst>
          </c:dLbls>
          <c:cat>
            <c:strRef>
              <c:f>'pg 2 Chart Revenue and OFS'!$D$26:$D$32</c:f>
              <c:strCache>
                <c:ptCount val="7"/>
                <c:pt idx="0">
                  <c:v>Operating Millage</c:v>
                </c:pt>
                <c:pt idx="1">
                  <c:v>Other Local</c:v>
                </c:pt>
                <c:pt idx="2">
                  <c:v>Athletics</c:v>
                </c:pt>
                <c:pt idx="3">
                  <c:v>State</c:v>
                </c:pt>
                <c:pt idx="4">
                  <c:v>Grants</c:v>
                </c:pt>
                <c:pt idx="5">
                  <c:v>Intermediate Sources</c:v>
                </c:pt>
                <c:pt idx="6">
                  <c:v>Transfers &amp; Misc</c:v>
                </c:pt>
              </c:strCache>
            </c:strRef>
          </c:cat>
          <c:val>
            <c:numRef>
              <c:f>'pg 2 Chart Revenue and OFS'!$H$26:$H$32</c:f>
              <c:numCache>
                <c:formatCode>#,##0_);\(#,##0\)</c:formatCode>
                <c:ptCount val="7"/>
                <c:pt idx="0">
                  <c:v>3317625</c:v>
                </c:pt>
                <c:pt idx="1">
                  <c:v>454500</c:v>
                </c:pt>
                <c:pt idx="2">
                  <c:v>20000</c:v>
                </c:pt>
                <c:pt idx="3">
                  <c:v>30280524</c:v>
                </c:pt>
                <c:pt idx="4">
                  <c:v>3372815</c:v>
                </c:pt>
                <c:pt idx="5">
                  <c:v>978655</c:v>
                </c:pt>
                <c:pt idx="6">
                  <c:v>2478275</c:v>
                </c:pt>
              </c:numCache>
            </c:numRef>
          </c:val>
          <c:extLst>
            <c:ext xmlns:c16="http://schemas.microsoft.com/office/drawing/2014/chart" uri="{C3380CC4-5D6E-409C-BE32-E72D297353CC}">
              <c16:uniqueId val="{00000007-DFAB-43D6-9300-A89975018467}"/>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358048989613579"/>
          <c:y val="8.0385852090032156E-2"/>
          <c:w val="0.79019428259641056"/>
          <c:h val="0.887459807073955"/>
        </c:manualLayout>
      </c:layout>
      <c:pie3DChart>
        <c:varyColors val="1"/>
        <c:ser>
          <c:idx val="0"/>
          <c:order val="0"/>
          <c:spPr>
            <a:solidFill>
              <a:srgbClr val="9999FF"/>
            </a:solidFill>
            <a:ln w="12700">
              <a:solidFill>
                <a:srgbClr val="000000"/>
              </a:solidFill>
              <a:prstDash val="solid"/>
            </a:ln>
          </c:spPr>
          <c:explosion val="13"/>
          <c:dPt>
            <c:idx val="0"/>
            <c:bubble3D val="0"/>
            <c:explosion val="4"/>
            <c:extLst>
              <c:ext xmlns:c16="http://schemas.microsoft.com/office/drawing/2014/chart" uri="{C3380CC4-5D6E-409C-BE32-E72D297353CC}">
                <c16:uniqueId val="{00000000-BF87-454B-80EB-035DA20B957A}"/>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BF87-454B-80EB-035DA20B957A}"/>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BF87-454B-80EB-035DA20B957A}"/>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3-BF87-454B-80EB-035DA20B957A}"/>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BF87-454B-80EB-035DA20B957A}"/>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BF87-454B-80EB-035DA20B957A}"/>
              </c:ext>
            </c:extLst>
          </c:dPt>
          <c:dPt>
            <c:idx val="6"/>
            <c:bubble3D val="0"/>
            <c:spPr>
              <a:solidFill>
                <a:srgbClr val="FF99CC"/>
              </a:solidFill>
              <a:ln w="12700">
                <a:solidFill>
                  <a:srgbClr val="000000"/>
                </a:solidFill>
                <a:prstDash val="solid"/>
              </a:ln>
            </c:spPr>
            <c:extLst>
              <c:ext xmlns:c16="http://schemas.microsoft.com/office/drawing/2014/chart" uri="{C3380CC4-5D6E-409C-BE32-E72D297353CC}">
                <c16:uniqueId val="{00000006-BF87-454B-80EB-035DA20B957A}"/>
              </c:ext>
            </c:extLst>
          </c:dPt>
          <c:dPt>
            <c:idx val="7"/>
            <c:bubble3D val="0"/>
            <c:extLst>
              <c:ext xmlns:c16="http://schemas.microsoft.com/office/drawing/2014/chart" uri="{C3380CC4-5D6E-409C-BE32-E72D297353CC}">
                <c16:uniqueId val="{00000007-BF87-454B-80EB-035DA20B957A}"/>
              </c:ext>
            </c:extLst>
          </c:dPt>
          <c:dLbls>
            <c:dLbl>
              <c:idx val="0"/>
              <c:layout>
                <c:manualLayout>
                  <c:x val="-7.4505630004793225E-2"/>
                  <c:y val="0.12284342270720985"/>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87-454B-80EB-035DA20B957A}"/>
                </c:ext>
              </c:extLst>
            </c:dLbl>
            <c:dLbl>
              <c:idx val="1"/>
              <c:layout>
                <c:manualLayout>
                  <c:x val="-3.6551115261105473E-2"/>
                  <c:y val="0.16673907722949421"/>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87-454B-80EB-035DA20B957A}"/>
                </c:ext>
              </c:extLst>
            </c:dLbl>
            <c:dLbl>
              <c:idx val="2"/>
              <c:layout>
                <c:manualLayout>
                  <c:x val="-6.8845413707551095E-2"/>
                  <c:y val="-3.3826366559485538E-2"/>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87-454B-80EB-035DA20B957A}"/>
                </c:ext>
              </c:extLst>
            </c:dLbl>
            <c:dLbl>
              <c:idx val="3"/>
              <c:layout>
                <c:manualLayout>
                  <c:x val="-7.0663350661555005E-2"/>
                  <c:y val="-4.4914803655973889E-2"/>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F87-454B-80EB-035DA20B957A}"/>
                </c:ext>
              </c:extLst>
            </c:dLbl>
            <c:dLbl>
              <c:idx val="4"/>
              <c:layout>
                <c:manualLayout>
                  <c:x val="-5.5171501509859729E-2"/>
                  <c:y val="-5.7291777434573095E-2"/>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F87-454B-80EB-035DA20B957A}"/>
                </c:ext>
              </c:extLst>
            </c:dLbl>
            <c:dLbl>
              <c:idx val="5"/>
              <c:layout>
                <c:manualLayout>
                  <c:x val="7.5740190400943371E-3"/>
                  <c:y val="-6.0966993273750741E-2"/>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F87-454B-80EB-035DA20B957A}"/>
                </c:ext>
              </c:extLst>
            </c:dLbl>
            <c:dLbl>
              <c:idx val="6"/>
              <c:layout>
                <c:manualLayout>
                  <c:x val="2.5790259683902063E-2"/>
                  <c:y val="-5.5828375150855335E-2"/>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F87-454B-80EB-035DA20B957A}"/>
                </c:ext>
              </c:extLst>
            </c:dLbl>
            <c:dLbl>
              <c:idx val="7"/>
              <c:layout>
                <c:manualLayout>
                  <c:x val="8.246318126995815E-2"/>
                  <c:y val="-5.9043809234456623E-2"/>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87-454B-80EB-035DA20B957A}"/>
                </c:ext>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showLeaderLines val="1"/>
            <c:extLst>
              <c:ext xmlns:c15="http://schemas.microsoft.com/office/drawing/2012/chart" uri="{CE6537A1-D6FC-4f65-9D91-7224C49458BB}"/>
            </c:extLst>
          </c:dLbls>
          <c:cat>
            <c:strRef>
              <c:f>'pg 4 Chart GF Exp by Function'!$D$27:$E$34</c:f>
              <c:strCache>
                <c:ptCount val="8"/>
                <c:pt idx="0">
                  <c:v>Instruction</c:v>
                </c:pt>
                <c:pt idx="1">
                  <c:v>Instructional Support *</c:v>
                </c:pt>
                <c:pt idx="2">
                  <c:v>General Business **</c:v>
                </c:pt>
                <c:pt idx="3">
                  <c:v>Operations and Maintenance </c:v>
                </c:pt>
                <c:pt idx="4">
                  <c:v>Transportation</c:v>
                </c:pt>
                <c:pt idx="5">
                  <c:v>Central Services *** </c:v>
                </c:pt>
                <c:pt idx="6">
                  <c:v>Athletics</c:v>
                </c:pt>
                <c:pt idx="7">
                  <c:v>Other ****</c:v>
                </c:pt>
              </c:strCache>
            </c:strRef>
          </c:cat>
          <c:val>
            <c:numRef>
              <c:f>'pg 4 Chart GF Exp by Function'!$H$27:$H$34</c:f>
              <c:numCache>
                <c:formatCode>#,##0_);\(#,##0\)</c:formatCode>
                <c:ptCount val="8"/>
                <c:pt idx="0">
                  <c:v>25573643</c:v>
                </c:pt>
                <c:pt idx="1">
                  <c:v>6940653</c:v>
                </c:pt>
                <c:pt idx="2">
                  <c:v>1496903</c:v>
                </c:pt>
                <c:pt idx="3">
                  <c:v>5966946</c:v>
                </c:pt>
                <c:pt idx="4">
                  <c:v>2329547</c:v>
                </c:pt>
                <c:pt idx="5">
                  <c:v>2630927</c:v>
                </c:pt>
                <c:pt idx="6">
                  <c:v>599131</c:v>
                </c:pt>
                <c:pt idx="7">
                  <c:v>167660</c:v>
                </c:pt>
              </c:numCache>
            </c:numRef>
          </c:val>
          <c:extLst>
            <c:ext xmlns:c16="http://schemas.microsoft.com/office/drawing/2014/chart" uri="{C3380CC4-5D6E-409C-BE32-E72D297353CC}">
              <c16:uniqueId val="{00000008-BF87-454B-80EB-035DA20B957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0665083135391923"/>
          <c:y val="0.15542521994134897"/>
          <c:w val="0.76128266033254155"/>
          <c:h val="0.74780058651026393"/>
        </c:manualLayout>
      </c:layout>
      <c:pie3DChart>
        <c:varyColors val="1"/>
        <c:ser>
          <c:idx val="0"/>
          <c:order val="0"/>
          <c:spPr>
            <a:solidFill>
              <a:srgbClr val="9999FF"/>
            </a:solidFill>
            <a:ln w="12700">
              <a:solidFill>
                <a:srgbClr val="000000"/>
              </a:solidFill>
              <a:prstDash val="solid"/>
            </a:ln>
          </c:spPr>
          <c:explosion val="3"/>
          <c:dPt>
            <c:idx val="0"/>
            <c:bubble3D val="0"/>
            <c:extLst>
              <c:ext xmlns:c16="http://schemas.microsoft.com/office/drawing/2014/chart" uri="{C3380CC4-5D6E-409C-BE32-E72D297353CC}">
                <c16:uniqueId val="{00000000-3BA8-40FC-86A6-BA3B9C182371}"/>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3BA8-40FC-86A6-BA3B9C182371}"/>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3BA8-40FC-86A6-BA3B9C182371}"/>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3-3BA8-40FC-86A6-BA3B9C182371}"/>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3BA8-40FC-86A6-BA3B9C182371}"/>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3BA8-40FC-86A6-BA3B9C182371}"/>
              </c:ext>
            </c:extLst>
          </c:dPt>
          <c:dLbls>
            <c:dLbl>
              <c:idx val="0"/>
              <c:layout>
                <c:manualLayout>
                  <c:x val="-1.1955661124307172E-2"/>
                  <c:y val="0.27631252838263248"/>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A8-40FC-86A6-BA3B9C182371}"/>
                </c:ext>
              </c:extLst>
            </c:dLbl>
            <c:dLbl>
              <c:idx val="1"/>
              <c:layout>
                <c:manualLayout>
                  <c:x val="-5.5511000554859365E-2"/>
                  <c:y val="9.8807737009413449E-2"/>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A8-40FC-86A6-BA3B9C182371}"/>
                </c:ext>
              </c:extLst>
            </c:dLbl>
            <c:dLbl>
              <c:idx val="2"/>
              <c:layout>
                <c:manualLayout>
                  <c:x val="-6.4894981951484104E-2"/>
                  <c:y val="-9.2563326944835725E-2"/>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A8-40FC-86A6-BA3B9C182371}"/>
                </c:ext>
              </c:extLst>
            </c:dLbl>
            <c:dLbl>
              <c:idx val="3"/>
              <c:layout>
                <c:manualLayout>
                  <c:x val="-6.5884626654447317E-2"/>
                  <c:y val="-0.1095250190500381"/>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A8-40FC-86A6-BA3B9C182371}"/>
                </c:ext>
              </c:extLst>
            </c:dLbl>
            <c:dLbl>
              <c:idx val="4"/>
              <c:layout>
                <c:manualLayout>
                  <c:x val="3.5770973996421471E-2"/>
                  <c:y val="-4.0717359010475608E-2"/>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A8-40FC-86A6-BA3B9C182371}"/>
                </c:ext>
              </c:extLst>
            </c:dLbl>
            <c:dLbl>
              <c:idx val="5"/>
              <c:layout>
                <c:manualLayout>
                  <c:x val="0.12198577315602777"/>
                  <c:y val="-8.4705628805196997E-2"/>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A8-40FC-86A6-BA3B9C182371}"/>
                </c:ext>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showLeaderLines val="1"/>
            <c:extLst>
              <c:ext xmlns:c15="http://schemas.microsoft.com/office/drawing/2012/chart" uri="{CE6537A1-D6FC-4f65-9D91-7224C49458BB}"/>
            </c:extLst>
          </c:dLbls>
          <c:cat>
            <c:strRef>
              <c:f>'pg 5 Chart GF Exp by Object'!$D$29:$E$34</c:f>
              <c:strCache>
                <c:ptCount val="6"/>
                <c:pt idx="0">
                  <c:v>Salaries</c:v>
                </c:pt>
                <c:pt idx="1">
                  <c:v>Benefits</c:v>
                </c:pt>
                <c:pt idx="2">
                  <c:v>Purchased Services</c:v>
                </c:pt>
                <c:pt idx="3">
                  <c:v>Materials and Supplies</c:v>
                </c:pt>
                <c:pt idx="4">
                  <c:v>Capital Outlay</c:v>
                </c:pt>
                <c:pt idx="5">
                  <c:v>Other</c:v>
                </c:pt>
              </c:strCache>
            </c:strRef>
          </c:cat>
          <c:val>
            <c:numRef>
              <c:f>'pg 5 Chart GF Exp by Object'!$G$29:$G$34</c:f>
              <c:numCache>
                <c:formatCode>#,##0_);\(#,##0\)</c:formatCode>
                <c:ptCount val="6"/>
                <c:pt idx="0">
                  <c:v>19019059</c:v>
                </c:pt>
                <c:pt idx="1">
                  <c:v>12754867</c:v>
                </c:pt>
                <c:pt idx="2">
                  <c:v>11334271</c:v>
                </c:pt>
                <c:pt idx="3">
                  <c:v>2303840</c:v>
                </c:pt>
                <c:pt idx="4">
                  <c:v>132425</c:v>
                </c:pt>
                <c:pt idx="5">
                  <c:v>160948</c:v>
                </c:pt>
              </c:numCache>
            </c:numRef>
          </c:val>
          <c:extLst>
            <c:ext xmlns:c16="http://schemas.microsoft.com/office/drawing/2014/chart" uri="{C3380CC4-5D6E-409C-BE32-E72D297353CC}">
              <c16:uniqueId val="{00000006-3BA8-40FC-86A6-BA3B9C18237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9</xdr:row>
          <xdr:rowOff>152400</xdr:rowOff>
        </xdr:from>
        <xdr:to>
          <xdr:col>3</xdr:col>
          <xdr:colOff>485775</xdr:colOff>
          <xdr:row>13</xdr:row>
          <xdr:rowOff>95250</xdr:rowOff>
        </xdr:to>
        <xdr:sp macro="" textlink="">
          <xdr:nvSpPr>
            <xdr:cNvPr id="15370" name="Object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28575</xdr:colOff>
      <xdr:row>3</xdr:row>
      <xdr:rowOff>85725</xdr:rowOff>
    </xdr:from>
    <xdr:to>
      <xdr:col>14</xdr:col>
      <xdr:colOff>0</xdr:colOff>
      <xdr:row>19</xdr:row>
      <xdr:rowOff>314325</xdr:rowOff>
    </xdr:to>
    <xdr:graphicFrame macro="">
      <xdr:nvGraphicFramePr>
        <xdr:cNvPr id="10532" name="Chart 1">
          <a:extLst>
            <a:ext uri="{FF2B5EF4-FFF2-40B4-BE49-F238E27FC236}">
              <a16:creationId xmlns:a16="http://schemas.microsoft.com/office/drawing/2014/main" id="{00000000-0008-0000-0100-000024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0.24382</cdr:x>
      <cdr:y>0.11797</cdr:y>
    </cdr:from>
    <cdr:to>
      <cdr:x>0.29989</cdr:x>
      <cdr:y>0.16524</cdr:y>
    </cdr:to>
    <cdr:sp macro="" textlink="">
      <cdr:nvSpPr>
        <cdr:cNvPr id="18433" name="Line 1"/>
        <cdr:cNvSpPr>
          <a:spLocks xmlns:a="http://schemas.openxmlformats.org/drawingml/2006/main" noChangeShapeType="1"/>
        </cdr:cNvSpPr>
      </cdr:nvSpPr>
      <cdr:spPr bwMode="auto">
        <a:xfrm xmlns:a="http://schemas.openxmlformats.org/drawingml/2006/main">
          <a:off x="2060878" y="446779"/>
          <a:ext cx="473931" cy="17901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0.40629</cdr:x>
      <cdr:y>0.05102</cdr:y>
    </cdr:from>
    <cdr:to>
      <cdr:x>0.43802</cdr:x>
      <cdr:y>0.11042</cdr:y>
    </cdr:to>
    <cdr:sp macro="" textlink="">
      <cdr:nvSpPr>
        <cdr:cNvPr id="18434" name="Line 2"/>
        <cdr:cNvSpPr>
          <a:spLocks xmlns:a="http://schemas.openxmlformats.org/drawingml/2006/main" noChangeShapeType="1"/>
        </cdr:cNvSpPr>
      </cdr:nvSpPr>
      <cdr:spPr bwMode="auto">
        <a:xfrm xmlns:a="http://schemas.openxmlformats.org/drawingml/2006/main">
          <a:off x="3200400" y="190500"/>
          <a:ext cx="249983" cy="22179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0.53019</cdr:x>
      <cdr:y>0.0599</cdr:y>
    </cdr:from>
    <cdr:to>
      <cdr:x>0.58601</cdr:x>
      <cdr:y>0.10766</cdr:y>
    </cdr:to>
    <cdr:sp macro="" textlink="">
      <cdr:nvSpPr>
        <cdr:cNvPr id="18435" name="Line 3"/>
        <cdr:cNvSpPr>
          <a:spLocks xmlns:a="http://schemas.openxmlformats.org/drawingml/2006/main" noChangeShapeType="1"/>
        </cdr:cNvSpPr>
      </cdr:nvSpPr>
      <cdr:spPr bwMode="auto">
        <a:xfrm xmlns:a="http://schemas.openxmlformats.org/drawingml/2006/main" flipH="1">
          <a:off x="4481423" y="226839"/>
          <a:ext cx="471818" cy="18087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0.69961</cdr:x>
      <cdr:y>0.06633</cdr:y>
    </cdr:from>
    <cdr:to>
      <cdr:x>0.73881</cdr:x>
      <cdr:y>0.13168</cdr:y>
    </cdr:to>
    <cdr:sp macro="" textlink="">
      <cdr:nvSpPr>
        <cdr:cNvPr id="5" name="Line 2">
          <a:extLst xmlns:a="http://schemas.openxmlformats.org/drawingml/2006/main">
            <a:ext uri="{FF2B5EF4-FFF2-40B4-BE49-F238E27FC236}">
              <a16:creationId xmlns:a16="http://schemas.microsoft.com/office/drawing/2014/main" id="{55E36529-0C5D-4348-94B5-7C7A492AC7B4}"/>
            </a:ext>
          </a:extLst>
        </cdr:cNvPr>
        <cdr:cNvSpPr>
          <a:spLocks xmlns:a="http://schemas.openxmlformats.org/drawingml/2006/main" noChangeShapeType="1"/>
        </cdr:cNvSpPr>
      </cdr:nvSpPr>
      <cdr:spPr bwMode="auto">
        <a:xfrm xmlns:a="http://schemas.openxmlformats.org/drawingml/2006/main" flipH="1">
          <a:off x="5510958" y="247650"/>
          <a:ext cx="308817" cy="24402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xdr:row>
      <xdr:rowOff>85725</xdr:rowOff>
    </xdr:from>
    <xdr:to>
      <xdr:col>13</xdr:col>
      <xdr:colOff>733425</xdr:colOff>
      <xdr:row>20</xdr:row>
      <xdr:rowOff>295275</xdr:rowOff>
    </xdr:to>
    <xdr:graphicFrame macro="">
      <xdr:nvGraphicFramePr>
        <xdr:cNvPr id="11555" name="Chart 1">
          <a:extLst>
            <a:ext uri="{FF2B5EF4-FFF2-40B4-BE49-F238E27FC236}">
              <a16:creationId xmlns:a16="http://schemas.microsoft.com/office/drawing/2014/main" id="{00000000-0008-0000-0300-000023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xdr:colOff>
      <xdr:row>3</xdr:row>
      <xdr:rowOff>66675</xdr:rowOff>
    </xdr:from>
    <xdr:to>
      <xdr:col>14</xdr:col>
      <xdr:colOff>57150</xdr:colOff>
      <xdr:row>22</xdr:row>
      <xdr:rowOff>66675</xdr:rowOff>
    </xdr:to>
    <xdr:graphicFrame macro="">
      <xdr:nvGraphicFramePr>
        <xdr:cNvPr id="12579" name="Chart 1">
          <a:extLst>
            <a:ext uri="{FF2B5EF4-FFF2-40B4-BE49-F238E27FC236}">
              <a16:creationId xmlns:a16="http://schemas.microsoft.com/office/drawing/2014/main" id="{00000000-0008-0000-0400-0000233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
  <sheetViews>
    <sheetView workbookViewId="0">
      <selection activeCell="I18" sqref="I18"/>
    </sheetView>
  </sheetViews>
  <sheetFormatPr defaultRowHeight="12.75"/>
  <sheetData/>
  <phoneticPr fontId="0"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Document" dvAspect="DVASPECT_ICON" shapeId="15370" r:id="rId4">
          <objectPr defaultSize="0" autoPict="0" r:id="rId5">
            <anchor moveWithCells="1">
              <from>
                <xdr:col>2</xdr:col>
                <xdr:colOff>47625</xdr:colOff>
                <xdr:row>9</xdr:row>
                <xdr:rowOff>152400</xdr:rowOff>
              </from>
              <to>
                <xdr:col>3</xdr:col>
                <xdr:colOff>485775</xdr:colOff>
                <xdr:row>13</xdr:row>
                <xdr:rowOff>95250</xdr:rowOff>
              </to>
            </anchor>
          </objectPr>
        </oleObject>
      </mc:Choice>
      <mc:Fallback>
        <oleObject progId="Document" dvAspect="DVASPECT_ICON" shapeId="15370"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B1:M35"/>
  <sheetViews>
    <sheetView tabSelected="1" workbookViewId="0">
      <selection activeCell="N35" sqref="N35"/>
    </sheetView>
  </sheetViews>
  <sheetFormatPr defaultRowHeight="12.75"/>
  <cols>
    <col min="2" max="2" width="11.7109375" customWidth="1"/>
    <col min="3" max="3" width="1.85546875" customWidth="1"/>
    <col min="6" max="6" width="42.85546875" customWidth="1"/>
    <col min="7" max="7" width="10.7109375" customWidth="1"/>
    <col min="8" max="8" width="1.42578125" customWidth="1"/>
    <col min="9" max="9" width="10.42578125" customWidth="1"/>
    <col min="10" max="10" width="1.5703125" customWidth="1"/>
    <col min="11" max="11" width="10.5703125" customWidth="1"/>
    <col min="12" max="12" width="1.42578125" customWidth="1"/>
    <col min="13" max="13" width="11.28515625" customWidth="1"/>
  </cols>
  <sheetData>
    <row r="1" spans="2:13" ht="18">
      <c r="B1" s="158" t="s">
        <v>224</v>
      </c>
      <c r="C1" s="158"/>
      <c r="D1" s="158"/>
      <c r="E1" s="158"/>
      <c r="F1" s="158"/>
      <c r="G1" s="158"/>
      <c r="H1" s="158"/>
      <c r="I1" s="158"/>
      <c r="J1" s="158"/>
      <c r="K1" s="158"/>
      <c r="L1" s="158"/>
      <c r="M1" s="158"/>
    </row>
    <row r="2" spans="2:13">
      <c r="B2" s="159" t="s">
        <v>296</v>
      </c>
      <c r="C2" s="159"/>
      <c r="D2" s="159"/>
      <c r="E2" s="159"/>
      <c r="F2" s="159"/>
      <c r="G2" s="159"/>
      <c r="H2" s="159"/>
      <c r="I2" s="159"/>
      <c r="J2" s="159"/>
      <c r="K2" s="159"/>
      <c r="L2" s="159"/>
      <c r="M2" s="159"/>
    </row>
    <row r="3" spans="2:13">
      <c r="B3" s="160" t="s">
        <v>187</v>
      </c>
      <c r="C3" s="160"/>
      <c r="D3" s="160"/>
      <c r="E3" s="160"/>
      <c r="F3" s="160"/>
      <c r="G3" s="160"/>
      <c r="H3" s="160"/>
      <c r="I3" s="160"/>
      <c r="J3" s="160"/>
      <c r="K3" s="160"/>
      <c r="L3" s="160"/>
      <c r="M3" s="160"/>
    </row>
    <row r="4" spans="2:13">
      <c r="C4" s="66"/>
      <c r="D4" s="67"/>
      <c r="E4" s="67"/>
      <c r="G4" s="12" t="s">
        <v>295</v>
      </c>
      <c r="H4" s="12"/>
      <c r="I4" s="84" t="s">
        <v>295</v>
      </c>
      <c r="K4" s="41" t="s">
        <v>93</v>
      </c>
    </row>
    <row r="5" spans="2:13" ht="15">
      <c r="C5" s="83"/>
      <c r="D5" s="68"/>
      <c r="E5" s="68"/>
      <c r="G5" s="12" t="s">
        <v>191</v>
      </c>
      <c r="H5" s="12"/>
      <c r="I5" s="84" t="s">
        <v>207</v>
      </c>
      <c r="K5" s="41" t="s">
        <v>208</v>
      </c>
    </row>
    <row r="6" spans="2:13" ht="15">
      <c r="C6" s="83"/>
      <c r="D6" s="68"/>
      <c r="E6" s="68"/>
      <c r="G6" s="52" t="s">
        <v>28</v>
      </c>
      <c r="H6" s="12"/>
      <c r="I6" s="85" t="s">
        <v>191</v>
      </c>
      <c r="K6" s="13" t="s">
        <v>186</v>
      </c>
    </row>
    <row r="7" spans="2:13" ht="15">
      <c r="C7" s="90"/>
      <c r="D7" s="39" t="s">
        <v>192</v>
      </c>
      <c r="E7" s="39"/>
      <c r="G7" s="69"/>
      <c r="H7" s="69"/>
      <c r="I7" s="91"/>
      <c r="J7" s="1"/>
      <c r="K7" s="69"/>
    </row>
    <row r="8" spans="2:13" ht="15">
      <c r="C8" s="9"/>
      <c r="D8" s="39" t="s">
        <v>193</v>
      </c>
      <c r="E8" s="39"/>
      <c r="G8" s="70"/>
      <c r="H8" s="70"/>
      <c r="I8" s="92"/>
      <c r="J8" s="1"/>
      <c r="K8" s="69"/>
    </row>
    <row r="9" spans="2:13" ht="13.5" thickBot="1">
      <c r="C9" s="9"/>
      <c r="D9" s="39" t="s">
        <v>268</v>
      </c>
      <c r="E9" s="39"/>
      <c r="G9" s="115">
        <v>0</v>
      </c>
      <c r="H9" s="1"/>
      <c r="I9" s="116">
        <v>45000</v>
      </c>
      <c r="J9" s="1"/>
      <c r="K9" s="115">
        <f>I9-G9</f>
        <v>45000</v>
      </c>
    </row>
    <row r="10" spans="2:13">
      <c r="C10" s="9"/>
      <c r="D10" s="71" t="s">
        <v>27</v>
      </c>
      <c r="E10" s="39"/>
      <c r="G10" s="1"/>
      <c r="H10" s="1"/>
      <c r="I10" s="80"/>
      <c r="J10" s="1"/>
      <c r="K10" s="1"/>
    </row>
    <row r="11" spans="2:13">
      <c r="C11" s="9"/>
      <c r="D11" s="39" t="s">
        <v>198</v>
      </c>
      <c r="E11" s="39"/>
      <c r="G11" s="74">
        <f>SUM(G8:G9)</f>
        <v>0</v>
      </c>
      <c r="H11" s="1"/>
      <c r="I11" s="93">
        <f>SUM(I8:I9)</f>
        <v>45000</v>
      </c>
      <c r="J11" s="1"/>
      <c r="K11" s="4">
        <f>SUM(K8:K9)</f>
        <v>45000</v>
      </c>
    </row>
    <row r="12" spans="2:13">
      <c r="C12" s="9"/>
      <c r="D12" s="39"/>
      <c r="E12" s="39"/>
      <c r="G12" s="50"/>
      <c r="H12" s="1"/>
      <c r="I12" s="80"/>
      <c r="J12" s="1"/>
      <c r="K12" s="1"/>
    </row>
    <row r="13" spans="2:13">
      <c r="C13" s="9"/>
      <c r="D13" s="39" t="s">
        <v>199</v>
      </c>
      <c r="E13" s="39"/>
      <c r="G13" s="1"/>
      <c r="H13" s="1"/>
      <c r="I13" s="80"/>
      <c r="J13" s="1"/>
      <c r="K13" s="1"/>
    </row>
    <row r="14" spans="2:13">
      <c r="C14" s="9"/>
      <c r="D14" s="39" t="s">
        <v>269</v>
      </c>
      <c r="E14" s="39"/>
      <c r="G14" s="4">
        <v>0</v>
      </c>
      <c r="H14" s="1"/>
      <c r="I14" s="93">
        <v>45000</v>
      </c>
      <c r="J14" s="1"/>
      <c r="K14" s="4">
        <f t="shared" ref="K14:K16" si="0">G14-I14</f>
        <v>-45000</v>
      </c>
    </row>
    <row r="15" spans="2:13">
      <c r="C15" s="9"/>
      <c r="D15" s="39" t="s">
        <v>27</v>
      </c>
      <c r="E15" s="39"/>
      <c r="G15" s="1"/>
      <c r="H15" s="1"/>
      <c r="I15" s="80"/>
      <c r="J15" s="1"/>
      <c r="K15" s="1"/>
    </row>
    <row r="16" spans="2:13">
      <c r="C16" s="9"/>
      <c r="D16" s="39" t="s">
        <v>204</v>
      </c>
      <c r="E16" s="39"/>
      <c r="G16" s="74">
        <f>SUM(G14:G15)</f>
        <v>0</v>
      </c>
      <c r="H16" s="1"/>
      <c r="I16" s="93">
        <f>SUM(I14:I15)</f>
        <v>45000</v>
      </c>
      <c r="J16" s="1"/>
      <c r="K16" s="4">
        <f t="shared" si="0"/>
        <v>-45000</v>
      </c>
    </row>
    <row r="17" spans="2:11">
      <c r="C17" s="9"/>
      <c r="D17" s="39"/>
      <c r="E17" s="39"/>
      <c r="G17" s="50"/>
      <c r="H17" s="1"/>
      <c r="I17" s="80"/>
      <c r="J17" s="1"/>
      <c r="K17" s="1"/>
    </row>
    <row r="18" spans="2:11" ht="13.5" thickBot="1">
      <c r="C18" s="9"/>
      <c r="D18" s="39" t="s">
        <v>205</v>
      </c>
      <c r="E18" s="39"/>
      <c r="G18" s="115">
        <f>G11-G16</f>
        <v>0</v>
      </c>
      <c r="H18" s="1"/>
      <c r="I18" s="116">
        <f>I11-I16</f>
        <v>0</v>
      </c>
      <c r="J18" s="1"/>
      <c r="K18" s="115">
        <f>G18-I18</f>
        <v>0</v>
      </c>
    </row>
    <row r="19" spans="2:11">
      <c r="C19" s="9"/>
      <c r="D19" s="39" t="s">
        <v>39</v>
      </c>
      <c r="E19" s="39"/>
      <c r="G19" s="1">
        <f>SUM(G18:G18)</f>
        <v>0</v>
      </c>
      <c r="H19" s="1"/>
      <c r="I19" s="80">
        <f>SUM(I18:I18)</f>
        <v>0</v>
      </c>
      <c r="J19" s="1"/>
      <c r="K19" s="1">
        <f>G19-I19</f>
        <v>0</v>
      </c>
    </row>
    <row r="20" spans="2:11">
      <c r="C20" s="9"/>
      <c r="D20" s="39" t="s">
        <v>91</v>
      </c>
      <c r="E20" s="39"/>
      <c r="G20" s="4">
        <v>0</v>
      </c>
      <c r="H20" s="1"/>
      <c r="I20" s="93">
        <v>0</v>
      </c>
      <c r="J20" s="1"/>
      <c r="K20" s="4">
        <f>G20-I20</f>
        <v>0</v>
      </c>
    </row>
    <row r="21" spans="2:11" ht="13.5" thickBot="1">
      <c r="C21" s="9"/>
      <c r="D21" s="39" t="s">
        <v>92</v>
      </c>
      <c r="E21" s="39"/>
      <c r="G21" s="72">
        <f>SUM(G19:G20)</f>
        <v>0</v>
      </c>
      <c r="H21" s="1"/>
      <c r="I21" s="94">
        <f>SUM(I19:I20)</f>
        <v>0</v>
      </c>
      <c r="J21" s="1"/>
      <c r="K21" s="72">
        <f>G21-I21</f>
        <v>0</v>
      </c>
    </row>
    <row r="22" spans="2:11" ht="13.5" thickTop="1">
      <c r="C22" s="9"/>
      <c r="D22" s="73"/>
      <c r="E22" s="73"/>
      <c r="G22" s="66"/>
      <c r="H22" s="66"/>
      <c r="I22" s="66"/>
      <c r="K22" s="66"/>
    </row>
    <row r="23" spans="2:11">
      <c r="B23" s="11"/>
      <c r="C23" s="9"/>
    </row>
    <row r="24" spans="2:11">
      <c r="B24" s="11"/>
      <c r="C24" s="9"/>
    </row>
    <row r="25" spans="2:11">
      <c r="B25" s="11"/>
      <c r="C25" s="9"/>
    </row>
    <row r="26" spans="2:11">
      <c r="B26" s="11"/>
      <c r="C26" s="9"/>
    </row>
    <row r="27" spans="2:11">
      <c r="B27" s="11"/>
      <c r="C27" s="9"/>
    </row>
    <row r="28" spans="2:11">
      <c r="C28" s="9"/>
    </row>
    <row r="35" spans="6:6">
      <c r="F35" s="89" t="s">
        <v>223</v>
      </c>
    </row>
  </sheetData>
  <mergeCells count="3">
    <mergeCell ref="B1:M1"/>
    <mergeCell ref="B2:M2"/>
    <mergeCell ref="B3:M3"/>
  </mergeCells>
  <pageMargins left="0.25" right="0.25"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8"/>
  <dimension ref="A1:C53"/>
  <sheetViews>
    <sheetView zoomScaleNormal="100" workbookViewId="0">
      <selection sqref="A1:XFD1048576"/>
    </sheetView>
  </sheetViews>
  <sheetFormatPr defaultRowHeight="12.75"/>
  <cols>
    <col min="1" max="1" width="14" style="18" customWidth="1"/>
    <col min="2" max="2" width="18.85546875" style="19" customWidth="1"/>
    <col min="3" max="3" width="78.85546875" style="20" customWidth="1"/>
  </cols>
  <sheetData>
    <row r="1" spans="1:3" ht="15.75">
      <c r="A1" s="48" t="s">
        <v>130</v>
      </c>
      <c r="B1" s="49"/>
      <c r="C1" s="49"/>
    </row>
    <row r="2" spans="1:3" s="23" customFormat="1">
      <c r="A2" s="21" t="s">
        <v>56</v>
      </c>
      <c r="B2" s="22"/>
      <c r="C2" s="22"/>
    </row>
    <row r="3" spans="1:3" s="23" customFormat="1">
      <c r="A3" s="25" t="s">
        <v>57</v>
      </c>
      <c r="B3" s="25" t="s">
        <v>58</v>
      </c>
      <c r="C3" s="26" t="s">
        <v>59</v>
      </c>
    </row>
    <row r="4" spans="1:3" s="23" customFormat="1">
      <c r="A4" s="24"/>
      <c r="B4" s="25"/>
      <c r="C4" s="26"/>
    </row>
    <row r="5" spans="1:3" s="23" customFormat="1" ht="51">
      <c r="A5" s="27">
        <v>111</v>
      </c>
      <c r="B5" s="28" t="s">
        <v>3</v>
      </c>
      <c r="C5" s="29" t="s">
        <v>78</v>
      </c>
    </row>
    <row r="6" spans="1:3" s="23" customFormat="1" ht="51">
      <c r="A6" s="27">
        <v>112</v>
      </c>
      <c r="B6" s="28" t="s">
        <v>131</v>
      </c>
      <c r="C6" s="29" t="s">
        <v>132</v>
      </c>
    </row>
    <row r="7" spans="1:3" s="23" customFormat="1" ht="51">
      <c r="A7" s="27">
        <v>113</v>
      </c>
      <c r="B7" s="28" t="s">
        <v>26</v>
      </c>
      <c r="C7" s="29" t="s">
        <v>79</v>
      </c>
    </row>
    <row r="8" spans="1:3" s="23" customFormat="1">
      <c r="A8" s="27">
        <v>118</v>
      </c>
      <c r="B8" s="28" t="s">
        <v>270</v>
      </c>
      <c r="C8" s="29" t="s">
        <v>275</v>
      </c>
    </row>
    <row r="9" spans="1:3" s="23" customFormat="1">
      <c r="A9" s="27">
        <v>119</v>
      </c>
      <c r="B9" s="28" t="s">
        <v>95</v>
      </c>
      <c r="C9" s="29" t="s">
        <v>96</v>
      </c>
    </row>
    <row r="10" spans="1:3" s="23" customFormat="1" ht="76.5">
      <c r="A10" s="27">
        <v>122</v>
      </c>
      <c r="B10" s="28" t="s">
        <v>5</v>
      </c>
      <c r="C10" s="29" t="s">
        <v>80</v>
      </c>
    </row>
    <row r="11" spans="1:3" s="23" customFormat="1" ht="38.25">
      <c r="A11" s="27">
        <v>125</v>
      </c>
      <c r="B11" s="28" t="s">
        <v>60</v>
      </c>
      <c r="C11" s="29" t="s">
        <v>61</v>
      </c>
    </row>
    <row r="12" spans="1:3" s="23" customFormat="1" ht="63.75">
      <c r="A12" s="27">
        <v>127</v>
      </c>
      <c r="B12" s="28" t="s">
        <v>97</v>
      </c>
      <c r="C12" s="29" t="s">
        <v>98</v>
      </c>
    </row>
    <row r="13" spans="1:3" s="23" customFormat="1" ht="38.25">
      <c r="A13" s="27">
        <v>132</v>
      </c>
      <c r="B13" s="28" t="s">
        <v>138</v>
      </c>
      <c r="C13" s="29" t="s">
        <v>139</v>
      </c>
    </row>
    <row r="14" spans="1:3" s="23" customFormat="1" ht="25.5">
      <c r="A14" s="27">
        <v>211</v>
      </c>
      <c r="B14" s="28" t="s">
        <v>276</v>
      </c>
      <c r="C14" s="29" t="s">
        <v>277</v>
      </c>
    </row>
    <row r="15" spans="1:3" s="23" customFormat="1" ht="63.75">
      <c r="A15" s="27">
        <v>212</v>
      </c>
      <c r="B15" s="28" t="s">
        <v>62</v>
      </c>
      <c r="C15" s="29" t="s">
        <v>81</v>
      </c>
    </row>
    <row r="16" spans="1:3" s="23" customFormat="1" ht="25.5">
      <c r="A16" s="27">
        <v>213</v>
      </c>
      <c r="B16" s="28" t="s">
        <v>133</v>
      </c>
      <c r="C16" s="29" t="s">
        <v>134</v>
      </c>
    </row>
    <row r="17" spans="1:3" s="23" customFormat="1" ht="63.75">
      <c r="A17" s="27">
        <v>214</v>
      </c>
      <c r="B17" s="28" t="s">
        <v>135</v>
      </c>
      <c r="C17" s="29" t="s">
        <v>136</v>
      </c>
    </row>
    <row r="18" spans="1:3" s="23" customFormat="1" ht="32.25" customHeight="1">
      <c r="A18" s="27">
        <v>215</v>
      </c>
      <c r="B18" s="28" t="s">
        <v>278</v>
      </c>
      <c r="C18" s="29" t="s">
        <v>279</v>
      </c>
    </row>
    <row r="19" spans="1:3" s="23" customFormat="1" ht="25.5">
      <c r="A19" s="27">
        <v>216</v>
      </c>
      <c r="B19" s="28" t="s">
        <v>189</v>
      </c>
      <c r="C19" s="29" t="s">
        <v>190</v>
      </c>
    </row>
    <row r="20" spans="1:3" s="23" customFormat="1" ht="38.25">
      <c r="A20" s="27">
        <v>219</v>
      </c>
      <c r="B20" s="28" t="s">
        <v>63</v>
      </c>
      <c r="C20" s="29" t="s">
        <v>64</v>
      </c>
    </row>
    <row r="21" spans="1:3" s="23" customFormat="1" ht="55.5" customHeight="1">
      <c r="A21" s="27">
        <v>221</v>
      </c>
      <c r="B21" s="28" t="s">
        <v>18</v>
      </c>
      <c r="C21" s="29" t="s">
        <v>82</v>
      </c>
    </row>
    <row r="22" spans="1:3" s="23" customFormat="1" ht="68.25" customHeight="1">
      <c r="A22" s="27">
        <v>222</v>
      </c>
      <c r="B22" s="28" t="s">
        <v>65</v>
      </c>
      <c r="C22" s="29" t="s">
        <v>83</v>
      </c>
    </row>
    <row r="23" spans="1:3" s="23" customFormat="1" ht="53.25" customHeight="1">
      <c r="A23" s="27">
        <v>225</v>
      </c>
      <c r="B23" s="28" t="s">
        <v>140</v>
      </c>
      <c r="C23" s="29" t="s">
        <v>141</v>
      </c>
    </row>
    <row r="24" spans="1:3" s="23" customFormat="1" ht="38.25">
      <c r="A24" s="27">
        <v>226</v>
      </c>
      <c r="B24" s="28" t="s">
        <v>66</v>
      </c>
      <c r="C24" s="29" t="s">
        <v>67</v>
      </c>
    </row>
    <row r="25" spans="1:3" s="23" customFormat="1" ht="30" customHeight="1">
      <c r="A25" s="27">
        <v>227</v>
      </c>
      <c r="B25" s="28" t="s">
        <v>99</v>
      </c>
      <c r="C25" s="29" t="s">
        <v>100</v>
      </c>
    </row>
    <row r="26" spans="1:3" s="23" customFormat="1" ht="30" customHeight="1">
      <c r="A26" s="27">
        <v>229</v>
      </c>
      <c r="B26" s="28" t="s">
        <v>142</v>
      </c>
      <c r="C26" s="29" t="s">
        <v>143</v>
      </c>
    </row>
    <row r="27" spans="1:3" s="23" customFormat="1" ht="38.25">
      <c r="A27" s="27">
        <v>231</v>
      </c>
      <c r="B27" s="28" t="s">
        <v>8</v>
      </c>
      <c r="C27" s="29" t="s">
        <v>68</v>
      </c>
    </row>
    <row r="28" spans="1:3" s="23" customFormat="1" ht="114.75">
      <c r="A28" s="27">
        <v>232</v>
      </c>
      <c r="B28" s="28" t="s">
        <v>9</v>
      </c>
      <c r="C28" s="29" t="s">
        <v>84</v>
      </c>
    </row>
    <row r="29" spans="1:3" s="23" customFormat="1" ht="25.5">
      <c r="A29" s="27">
        <v>233</v>
      </c>
      <c r="B29" s="28" t="s">
        <v>291</v>
      </c>
      <c r="C29" s="29" t="s">
        <v>292</v>
      </c>
    </row>
    <row r="30" spans="1:3" s="23" customFormat="1" ht="51">
      <c r="A30" s="27">
        <v>241</v>
      </c>
      <c r="B30" s="28" t="s">
        <v>20</v>
      </c>
      <c r="C30" s="29" t="s">
        <v>85</v>
      </c>
    </row>
    <row r="31" spans="1:3" s="23" customFormat="1" ht="25.5">
      <c r="A31" s="27">
        <v>249</v>
      </c>
      <c r="B31" s="28" t="s">
        <v>155</v>
      </c>
      <c r="C31" s="29" t="s">
        <v>159</v>
      </c>
    </row>
    <row r="32" spans="1:3" s="23" customFormat="1" ht="38.25">
      <c r="A32" s="27">
        <v>252</v>
      </c>
      <c r="B32" s="28" t="s">
        <v>10</v>
      </c>
      <c r="C32" s="29" t="s">
        <v>137</v>
      </c>
    </row>
    <row r="33" spans="1:3" s="23" customFormat="1" ht="42" customHeight="1">
      <c r="A33" s="27">
        <v>257</v>
      </c>
      <c r="B33" s="28" t="s">
        <v>102</v>
      </c>
      <c r="C33" s="29" t="s">
        <v>101</v>
      </c>
    </row>
    <row r="34" spans="1:3" s="23" customFormat="1" ht="42" customHeight="1">
      <c r="A34" s="27">
        <v>259</v>
      </c>
      <c r="B34" s="28" t="s">
        <v>144</v>
      </c>
      <c r="C34" s="29" t="s">
        <v>145</v>
      </c>
    </row>
    <row r="35" spans="1:3" s="23" customFormat="1" ht="63.75">
      <c r="A35" s="27">
        <v>261</v>
      </c>
      <c r="B35" s="28" t="s">
        <v>21</v>
      </c>
      <c r="C35" s="29" t="s">
        <v>86</v>
      </c>
    </row>
    <row r="36" spans="1:3" s="23" customFormat="1" ht="51">
      <c r="A36" s="27">
        <v>266</v>
      </c>
      <c r="B36" s="28" t="s">
        <v>69</v>
      </c>
      <c r="C36" s="29" t="s">
        <v>87</v>
      </c>
    </row>
    <row r="37" spans="1:3" s="23" customFormat="1" ht="63.75">
      <c r="A37" s="27">
        <v>271</v>
      </c>
      <c r="B37" s="28" t="s">
        <v>70</v>
      </c>
      <c r="C37" s="29" t="s">
        <v>88</v>
      </c>
    </row>
    <row r="38" spans="1:3" s="23" customFormat="1" ht="38.25">
      <c r="A38" s="27">
        <v>282</v>
      </c>
      <c r="B38" s="28" t="s">
        <v>146</v>
      </c>
      <c r="C38" s="29" t="s">
        <v>147</v>
      </c>
    </row>
    <row r="39" spans="1:3" s="23" customFormat="1" ht="63.75">
      <c r="A39" s="27">
        <v>283</v>
      </c>
      <c r="B39" s="28" t="s">
        <v>71</v>
      </c>
      <c r="C39" s="29" t="s">
        <v>0</v>
      </c>
    </row>
    <row r="40" spans="1:3" s="23" customFormat="1" ht="51">
      <c r="A40" s="27">
        <v>284</v>
      </c>
      <c r="B40" s="28" t="s">
        <v>72</v>
      </c>
      <c r="C40" s="29" t="s">
        <v>89</v>
      </c>
    </row>
    <row r="41" spans="1:3" s="23" customFormat="1">
      <c r="A41" s="27">
        <v>290</v>
      </c>
      <c r="B41" s="28" t="s">
        <v>287</v>
      </c>
      <c r="C41" s="29" t="s">
        <v>288</v>
      </c>
    </row>
    <row r="42" spans="1:3" s="23" customFormat="1" ht="25.5">
      <c r="A42" s="27">
        <v>293</v>
      </c>
      <c r="B42" s="28" t="s">
        <v>73</v>
      </c>
      <c r="C42" s="29" t="s">
        <v>74</v>
      </c>
    </row>
    <row r="43" spans="1:3" s="23" customFormat="1" ht="38.25">
      <c r="A43" s="27">
        <v>297</v>
      </c>
      <c r="B43" s="28" t="s">
        <v>75</v>
      </c>
      <c r="C43" s="28" t="s">
        <v>90</v>
      </c>
    </row>
    <row r="44" spans="1:3" s="23" customFormat="1">
      <c r="A44" s="27">
        <v>311</v>
      </c>
      <c r="B44" s="28" t="s">
        <v>289</v>
      </c>
      <c r="C44" s="28" t="s">
        <v>290</v>
      </c>
    </row>
    <row r="45" spans="1:3" s="23" customFormat="1" ht="25.5">
      <c r="A45" s="27">
        <v>312</v>
      </c>
      <c r="B45" s="28" t="s">
        <v>175</v>
      </c>
      <c r="C45" s="28" t="s">
        <v>280</v>
      </c>
    </row>
    <row r="46" spans="1:3" s="23" customFormat="1" ht="38.25">
      <c r="A46" s="27">
        <v>331</v>
      </c>
      <c r="B46" s="28" t="s">
        <v>273</v>
      </c>
      <c r="C46" s="28" t="s">
        <v>281</v>
      </c>
    </row>
    <row r="47" spans="1:3" s="23" customFormat="1" ht="51">
      <c r="A47" s="27">
        <v>351</v>
      </c>
      <c r="B47" s="28" t="s">
        <v>274</v>
      </c>
      <c r="C47" s="28" t="s">
        <v>282</v>
      </c>
    </row>
    <row r="48" spans="1:3" s="23" customFormat="1" ht="38.25">
      <c r="A48" s="27">
        <v>371</v>
      </c>
      <c r="B48" s="28" t="s">
        <v>167</v>
      </c>
      <c r="C48" s="28" t="s">
        <v>172</v>
      </c>
    </row>
    <row r="49" spans="1:3" s="23" customFormat="1" ht="25.5">
      <c r="A49" s="27">
        <v>441</v>
      </c>
      <c r="B49" s="28" t="s">
        <v>174</v>
      </c>
      <c r="C49" s="28" t="s">
        <v>173</v>
      </c>
    </row>
    <row r="50" spans="1:3" s="23" customFormat="1" ht="25.5">
      <c r="A50" s="27">
        <v>459</v>
      </c>
      <c r="B50" s="28" t="s">
        <v>160</v>
      </c>
      <c r="C50" s="28" t="s">
        <v>161</v>
      </c>
    </row>
    <row r="51" spans="1:3" s="23" customFormat="1" ht="38.25">
      <c r="A51" s="27">
        <v>511</v>
      </c>
      <c r="B51" s="28" t="s">
        <v>148</v>
      </c>
      <c r="C51" s="29" t="s">
        <v>149</v>
      </c>
    </row>
    <row r="52" spans="1:3" s="23" customFormat="1" ht="38.25">
      <c r="A52" s="27" t="s">
        <v>76</v>
      </c>
      <c r="B52" s="32" t="s">
        <v>77</v>
      </c>
      <c r="C52" s="29" t="s">
        <v>103</v>
      </c>
    </row>
    <row r="53" spans="1:3" s="23" customFormat="1">
      <c r="A53" s="27"/>
      <c r="B53" s="28"/>
      <c r="C53" s="29"/>
    </row>
  </sheetData>
  <phoneticPr fontId="0" type="noConversion"/>
  <printOptions horizontalCentered="1" gridLines="1"/>
  <pageMargins left="0.25" right="0.25" top="0.25" bottom="0.25" header="0.5" footer="0.5"/>
  <pageSetup firstPageNumber="15" orientation="landscape" useFirstPageNumber="1" r:id="rId1"/>
  <headerFooter alignWithMargins="0"/>
  <rowBreaks count="3" manualBreakCount="3">
    <brk id="15" max="2" man="1"/>
    <brk id="27" max="2" man="1"/>
    <brk id="3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P40"/>
  <sheetViews>
    <sheetView topLeftCell="A6" zoomScaleNormal="100" workbookViewId="0">
      <selection activeCell="R16" sqref="R16"/>
    </sheetView>
  </sheetViews>
  <sheetFormatPr defaultColWidth="9.140625" defaultRowHeight="12.75"/>
  <cols>
    <col min="1" max="1" width="2.28515625" style="14" customWidth="1"/>
    <col min="2" max="2" width="19.42578125" style="14" customWidth="1"/>
    <col min="3" max="3" width="6.28515625" style="14" customWidth="1"/>
    <col min="4" max="4" width="14.28515625" style="14" customWidth="1"/>
    <col min="5" max="5" width="2.28515625" style="14" customWidth="1"/>
    <col min="6" max="6" width="9.140625" style="14"/>
    <col min="7" max="7" width="5.7109375" style="14" customWidth="1"/>
    <col min="8" max="8" width="17" style="14" customWidth="1"/>
    <col min="9" max="9" width="3.28515625" style="14" customWidth="1"/>
    <col min="10" max="10" width="11.5703125" style="14" bestFit="1" customWidth="1"/>
    <col min="11" max="11" width="3.28515625" style="14" customWidth="1"/>
    <col min="12" max="12" width="14.140625" style="14" customWidth="1"/>
    <col min="13" max="13" width="3.28515625" style="14" customWidth="1"/>
    <col min="14" max="14" width="11.42578125" style="14" customWidth="1"/>
    <col min="15" max="15" width="1.85546875" style="14" customWidth="1"/>
    <col min="16" max="16" width="7.5703125" style="14" hidden="1" customWidth="1"/>
    <col min="17" max="16384" width="9.140625" style="14"/>
  </cols>
  <sheetData>
    <row r="1" spans="1:14" s="16" customFormat="1" ht="15.75">
      <c r="A1" s="155" t="s">
        <v>224</v>
      </c>
      <c r="B1" s="155"/>
      <c r="C1" s="155"/>
      <c r="D1" s="155"/>
      <c r="E1" s="155"/>
      <c r="F1" s="155"/>
      <c r="G1" s="155"/>
      <c r="H1" s="155"/>
      <c r="I1" s="155"/>
      <c r="J1" s="155"/>
      <c r="K1" s="155"/>
      <c r="L1" s="155"/>
      <c r="M1" s="155"/>
      <c r="N1" s="155"/>
    </row>
    <row r="2" spans="1:14">
      <c r="A2" s="43" t="s">
        <v>312</v>
      </c>
      <c r="B2" s="33"/>
      <c r="C2" s="33"/>
      <c r="D2" s="33"/>
      <c r="E2" s="33"/>
      <c r="F2" s="33"/>
      <c r="G2" s="33"/>
      <c r="H2" s="33"/>
      <c r="I2" s="33"/>
      <c r="J2" s="33"/>
      <c r="K2" s="33"/>
      <c r="L2" s="33"/>
      <c r="M2" s="33"/>
      <c r="N2" s="33"/>
    </row>
    <row r="3" spans="1:14">
      <c r="A3" s="7" t="s">
        <v>313</v>
      </c>
      <c r="B3" s="8"/>
      <c r="C3" s="8"/>
      <c r="D3" s="8"/>
      <c r="E3" s="8"/>
      <c r="F3" s="8"/>
      <c r="G3" s="8"/>
      <c r="H3" s="8"/>
      <c r="I3" s="8"/>
      <c r="J3" s="8"/>
      <c r="K3" s="8"/>
      <c r="L3" s="8"/>
      <c r="M3" s="8"/>
      <c r="N3" s="8"/>
    </row>
    <row r="14" spans="1:14">
      <c r="A14" s="47"/>
      <c r="C14" s="14" t="s">
        <v>29</v>
      </c>
    </row>
    <row r="15" spans="1:14" ht="12.75" customHeight="1">
      <c r="D15" s="15"/>
      <c r="E15" s="15"/>
      <c r="F15" s="15"/>
      <c r="H15" s="15"/>
      <c r="I15" s="15"/>
      <c r="J15" s="15"/>
      <c r="K15" s="15"/>
      <c r="L15" s="15"/>
      <c r="M15" s="15"/>
    </row>
    <row r="16" spans="1:14" ht="30.75" customHeight="1">
      <c r="E16" s="15"/>
      <c r="F16" s="15"/>
      <c r="H16" s="15"/>
      <c r="I16" s="15"/>
      <c r="J16" s="15"/>
      <c r="K16" s="15"/>
      <c r="L16" s="15"/>
      <c r="M16" s="15"/>
      <c r="N16" s="15"/>
    </row>
    <row r="17" spans="1:14" ht="30.75" customHeight="1"/>
    <row r="18" spans="1:14" ht="30.75" customHeight="1"/>
    <row r="19" spans="1:14" ht="30.75" customHeight="1"/>
    <row r="20" spans="1:14" ht="30.75" customHeight="1" thickBot="1"/>
    <row r="21" spans="1:14" ht="30.75" customHeight="1" thickBot="1">
      <c r="A21" s="16"/>
      <c r="B21" s="17"/>
      <c r="C21" s="1"/>
      <c r="D21" s="64" t="s">
        <v>295</v>
      </c>
      <c r="E21" s="34"/>
      <c r="F21" s="34"/>
      <c r="G21" s="34"/>
      <c r="H21" s="34"/>
      <c r="I21" s="34"/>
      <c r="J21" s="35"/>
    </row>
    <row r="22" spans="1:14" ht="12" customHeight="1">
      <c r="A22" s="1"/>
      <c r="B22" s="1"/>
      <c r="C22" s="1"/>
      <c r="D22"/>
      <c r="E22"/>
      <c r="F22"/>
      <c r="G22" s="1"/>
      <c r="H22" s="83" t="s">
        <v>206</v>
      </c>
      <c r="I22" s="1"/>
      <c r="J22" s="1"/>
      <c r="K22" s="1"/>
      <c r="L22"/>
      <c r="M22"/>
      <c r="N22"/>
    </row>
    <row r="23" spans="1:14" ht="12.75" customHeight="1">
      <c r="A23" s="1"/>
      <c r="B23" s="1"/>
      <c r="C23" s="1"/>
      <c r="D23"/>
      <c r="E23"/>
      <c r="F23"/>
      <c r="G23" s="1"/>
      <c r="H23" s="83" t="s">
        <v>186</v>
      </c>
      <c r="I23" s="1"/>
      <c r="J23" s="1"/>
      <c r="K23" s="1"/>
      <c r="L23"/>
      <c r="M23"/>
      <c r="N23"/>
    </row>
    <row r="24" spans="1:14" ht="12.75" customHeight="1">
      <c r="A24" s="1"/>
      <c r="B24" s="1"/>
      <c r="C24" s="1"/>
      <c r="D24"/>
      <c r="E24"/>
      <c r="F24"/>
      <c r="G24" s="1"/>
      <c r="H24" s="6" t="s">
        <v>1</v>
      </c>
      <c r="I24" s="1"/>
      <c r="J24" s="6" t="s">
        <v>40</v>
      </c>
      <c r="K24" s="1"/>
      <c r="L24"/>
      <c r="M24"/>
      <c r="N24"/>
    </row>
    <row r="25" spans="1:14" ht="12.75" customHeight="1">
      <c r="C25" s="1" t="s">
        <v>41</v>
      </c>
      <c r="D25" s="1"/>
      <c r="E25"/>
      <c r="F25"/>
      <c r="G25" s="1"/>
      <c r="H25" s="12"/>
      <c r="I25" s="9"/>
      <c r="J25" s="9"/>
      <c r="K25" s="9"/>
      <c r="L25"/>
      <c r="M25"/>
      <c r="N25"/>
    </row>
    <row r="26" spans="1:14" ht="12.75" customHeight="1">
      <c r="A26" s="1"/>
      <c r="C26" s="1"/>
      <c r="D26" s="1" t="s">
        <v>42</v>
      </c>
      <c r="E26"/>
      <c r="F26"/>
      <c r="G26" s="36"/>
      <c r="H26" s="40">
        <f>'pg 3 GF Revenue'!G11</f>
        <v>3317625</v>
      </c>
      <c r="I26" s="40"/>
      <c r="J26" s="100">
        <f t="shared" ref="J26:J32" si="0">H26/$H$33</f>
        <v>8.1110778014607171E-2</v>
      </c>
      <c r="K26" s="40"/>
      <c r="L26"/>
      <c r="M26"/>
      <c r="N26"/>
    </row>
    <row r="27" spans="1:14" ht="12.75" customHeight="1">
      <c r="A27" s="1"/>
      <c r="C27" s="1"/>
      <c r="D27" s="1" t="s">
        <v>104</v>
      </c>
      <c r="E27"/>
      <c r="F27"/>
      <c r="G27" s="36"/>
      <c r="H27" s="40">
        <f>SUM('pg 3 GF Revenue'!G12,'pg 3 GF Revenue'!G13,'pg 3 GF Revenue'!G15)</f>
        <v>454500</v>
      </c>
      <c r="I27" s="40"/>
      <c r="J27" s="100">
        <f t="shared" si="0"/>
        <v>1.1111819029468055E-2</v>
      </c>
      <c r="K27" s="40"/>
      <c r="L27"/>
      <c r="M27"/>
      <c r="N27"/>
    </row>
    <row r="28" spans="1:14" ht="12.75" customHeight="1">
      <c r="A28" s="1"/>
      <c r="C28" s="1"/>
      <c r="D28" s="50" t="s">
        <v>25</v>
      </c>
      <c r="E28"/>
      <c r="F28"/>
      <c r="G28" s="36"/>
      <c r="H28" s="40">
        <f>'pg 3 GF Revenue'!G14</f>
        <v>20000</v>
      </c>
      <c r="I28" s="40"/>
      <c r="J28" s="100">
        <f t="shared" si="0"/>
        <v>4.8896893419001343E-4</v>
      </c>
      <c r="K28" s="40"/>
      <c r="L28"/>
      <c r="M28"/>
      <c r="N28"/>
    </row>
    <row r="29" spans="1:14" ht="12.75" customHeight="1">
      <c r="A29" s="1"/>
      <c r="C29" s="1"/>
      <c r="D29" s="1" t="s">
        <v>43</v>
      </c>
      <c r="E29"/>
      <c r="F29"/>
      <c r="G29" s="1"/>
      <c r="H29" s="9">
        <f>'pg 3 GF Revenue'!G39</f>
        <v>30280524</v>
      </c>
      <c r="I29" s="9"/>
      <c r="J29" s="100">
        <f t="shared" si="0"/>
        <v>0.74031177734975606</v>
      </c>
      <c r="K29" s="9"/>
      <c r="L29"/>
      <c r="M29"/>
      <c r="N29"/>
    </row>
    <row r="30" spans="1:14" ht="12.75" customHeight="1">
      <c r="A30" s="1"/>
      <c r="C30" s="1"/>
      <c r="D30" s="50" t="s">
        <v>153</v>
      </c>
      <c r="E30"/>
      <c r="F30"/>
      <c r="G30" s="1"/>
      <c r="H30" s="9">
        <f>'pg 3 GF Revenue'!G50</f>
        <v>3372815</v>
      </c>
      <c r="I30" s="9"/>
      <c r="J30" s="100">
        <f t="shared" si="0"/>
        <v>8.2460087788504513E-2</v>
      </c>
      <c r="K30" s="9"/>
      <c r="L30"/>
      <c r="M30"/>
      <c r="N30"/>
    </row>
    <row r="31" spans="1:14" ht="12.75" customHeight="1">
      <c r="A31" s="1"/>
      <c r="C31" s="1"/>
      <c r="D31" s="50" t="s">
        <v>294</v>
      </c>
      <c r="E31"/>
      <c r="F31"/>
      <c r="G31" s="1"/>
      <c r="H31" s="9">
        <f>'pg 3 GF Revenue'!G51</f>
        <v>978655</v>
      </c>
      <c r="I31" s="9"/>
      <c r="J31" s="100">
        <f t="shared" si="0"/>
        <v>2.3926594614486381E-2</v>
      </c>
      <c r="K31" s="9"/>
      <c r="L31"/>
      <c r="M31"/>
      <c r="N31"/>
    </row>
    <row r="32" spans="1:14" ht="12.75" customHeight="1">
      <c r="A32" s="1"/>
      <c r="C32" s="1"/>
      <c r="D32" s="1" t="s">
        <v>170</v>
      </c>
      <c r="E32"/>
      <c r="F32"/>
      <c r="G32" s="1"/>
      <c r="H32" s="9">
        <f>'pg 3 GF Revenue'!G57</f>
        <v>2478275</v>
      </c>
      <c r="I32" s="9"/>
      <c r="J32" s="100">
        <f t="shared" si="0"/>
        <v>6.0589974268987774E-2</v>
      </c>
      <c r="K32" s="9"/>
      <c r="L32"/>
      <c r="M32"/>
      <c r="N32"/>
    </row>
    <row r="33" spans="1:14" ht="12.75" customHeight="1" thickBot="1">
      <c r="A33" s="1"/>
      <c r="C33" s="1"/>
      <c r="D33" s="3" t="s">
        <v>2</v>
      </c>
      <c r="E33"/>
      <c r="F33"/>
      <c r="G33" s="1"/>
      <c r="H33" s="126">
        <f>SUM(H26:H32)</f>
        <v>40902394</v>
      </c>
      <c r="I33" s="9"/>
      <c r="J33" s="119">
        <f>SUM(J26:J32)</f>
        <v>1</v>
      </c>
      <c r="K33" s="9"/>
      <c r="L33"/>
      <c r="M33"/>
      <c r="N33"/>
    </row>
    <row r="34" spans="1:14" ht="12.75" customHeight="1" thickTop="1">
      <c r="A34" s="1"/>
      <c r="C34" s="1"/>
      <c r="D34" s="1"/>
    </row>
    <row r="35" spans="1:14" ht="12.75" customHeight="1"/>
    <row r="36" spans="1:14" ht="12.75" customHeight="1">
      <c r="D36" s="31"/>
      <c r="H36" s="31"/>
    </row>
    <row r="37" spans="1:14" ht="12.75" customHeight="1"/>
    <row r="38" spans="1:14" ht="12.75" customHeight="1"/>
    <row r="39" spans="1:14" ht="12.75" customHeight="1"/>
    <row r="40" spans="1:14" ht="12.75" customHeight="1"/>
  </sheetData>
  <mergeCells count="1">
    <mergeCell ref="A1:N1"/>
  </mergeCells>
  <phoneticPr fontId="0" type="noConversion"/>
  <printOptions horizontalCentered="1"/>
  <pageMargins left="0.25" right="0.25" top="0.25" bottom="0.25" header="0.5" footer="0.5"/>
  <pageSetup firstPageNumber="15" orientation="landscape" useFirstPageNumber="1" r:id="rId1"/>
  <headerFooter alignWithMargins="0">
    <oddFooter>&amp;CPage 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4">
    <tabColor rgb="FFFFC000"/>
  </sheetPr>
  <dimension ref="A1:R139"/>
  <sheetViews>
    <sheetView topLeftCell="A40" zoomScaleNormal="100" zoomScaleSheetLayoutView="100" workbookViewId="0">
      <selection activeCell="H63" sqref="H63"/>
    </sheetView>
  </sheetViews>
  <sheetFormatPr defaultColWidth="12.5703125" defaultRowHeight="15.75"/>
  <cols>
    <col min="1" max="1" width="14" style="45" customWidth="1"/>
    <col min="2" max="2" width="0.28515625" style="105" customWidth="1"/>
    <col min="3" max="3" width="0.140625" style="56" customWidth="1"/>
    <col min="4" max="4" width="28.42578125" style="30" customWidth="1"/>
    <col min="5" max="5" width="12.42578125" style="30" customWidth="1"/>
    <col min="6" max="6" width="19" style="30" customWidth="1"/>
    <col min="7" max="7" width="13.28515625" style="30" customWidth="1"/>
    <col min="8" max="8" width="12.140625" style="30" customWidth="1"/>
    <col min="9" max="9" width="14.5703125" style="30" customWidth="1"/>
    <col min="10" max="10" width="12.85546875" style="30" customWidth="1"/>
    <col min="11" max="16384" width="12.5703125" style="30"/>
  </cols>
  <sheetData>
    <row r="1" spans="1:10">
      <c r="A1" s="156" t="s">
        <v>224</v>
      </c>
      <c r="B1" s="156"/>
      <c r="C1" s="156"/>
      <c r="D1" s="156"/>
      <c r="E1" s="156"/>
      <c r="F1" s="156"/>
      <c r="G1" s="156"/>
      <c r="H1" s="156"/>
      <c r="I1" s="156"/>
    </row>
    <row r="2" spans="1:10">
      <c r="A2" s="59" t="s">
        <v>314</v>
      </c>
      <c r="B2" s="101"/>
      <c r="C2" s="10"/>
      <c r="D2" s="10"/>
      <c r="E2" s="10"/>
      <c r="F2" s="10"/>
      <c r="G2" s="10"/>
      <c r="H2" s="10"/>
      <c r="I2" s="10"/>
      <c r="J2" s="53"/>
    </row>
    <row r="3" spans="1:10" s="54" customFormat="1" ht="13.5" customHeight="1">
      <c r="A3" s="108" t="s">
        <v>181</v>
      </c>
      <c r="B3" s="109"/>
      <c r="C3" s="87"/>
      <c r="D3" s="87"/>
      <c r="E3" s="87">
        <v>183464198</v>
      </c>
      <c r="F3" s="87" t="s">
        <v>182</v>
      </c>
      <c r="G3" s="87"/>
      <c r="H3" s="87"/>
      <c r="I3" s="87">
        <f>(E3/1000)*E6</f>
        <v>3302355.5640000002</v>
      </c>
    </row>
    <row r="4" spans="1:10" s="54" customFormat="1" ht="13.5" customHeight="1">
      <c r="A4" s="108" t="s">
        <v>176</v>
      </c>
      <c r="B4" s="109"/>
      <c r="C4" s="87"/>
      <c r="D4" s="87"/>
      <c r="E4" s="87">
        <v>7098700</v>
      </c>
      <c r="F4" s="87" t="s">
        <v>183</v>
      </c>
      <c r="G4" s="87"/>
      <c r="H4" s="87"/>
      <c r="I4" s="87">
        <f>(E4/1000)*E7</f>
        <v>42592.2</v>
      </c>
    </row>
    <row r="5" spans="1:10" ht="14.25" customHeight="1" thickBot="1">
      <c r="A5" s="108" t="s">
        <v>177</v>
      </c>
      <c r="B5" s="109"/>
      <c r="C5" s="110"/>
      <c r="D5" s="110"/>
      <c r="E5" s="87">
        <f>SUM(E3:E4)</f>
        <v>190562898</v>
      </c>
      <c r="F5" s="87" t="s">
        <v>178</v>
      </c>
      <c r="G5" s="110"/>
      <c r="H5" s="110"/>
      <c r="I5" s="99">
        <f>SUM(I3:I4)</f>
        <v>3344947.7640000004</v>
      </c>
    </row>
    <row r="6" spans="1:10" ht="12" customHeight="1" thickTop="1">
      <c r="A6" s="108" t="s">
        <v>315</v>
      </c>
      <c r="B6" s="109"/>
      <c r="C6" s="111"/>
      <c r="D6" s="110"/>
      <c r="E6" s="112">
        <v>18</v>
      </c>
      <c r="F6" s="87" t="s">
        <v>179</v>
      </c>
      <c r="G6" s="110"/>
      <c r="H6" s="110"/>
      <c r="I6" s="113">
        <v>2379.06</v>
      </c>
    </row>
    <row r="7" spans="1:10" ht="12.75" customHeight="1">
      <c r="A7" s="108" t="s">
        <v>316</v>
      </c>
      <c r="B7" s="109"/>
      <c r="C7" s="111"/>
      <c r="D7" s="110"/>
      <c r="E7" s="112">
        <v>6</v>
      </c>
      <c r="F7" s="87" t="s">
        <v>180</v>
      </c>
      <c r="G7" s="110"/>
      <c r="H7" s="87"/>
      <c r="I7" s="114">
        <v>9608</v>
      </c>
    </row>
    <row r="8" spans="1:10" ht="15" customHeight="1">
      <c r="A8" s="62"/>
      <c r="B8" s="102"/>
      <c r="C8" s="42"/>
      <c r="D8" s="9"/>
      <c r="E8" s="9"/>
      <c r="F8"/>
      <c r="G8" s="123" t="s">
        <v>295</v>
      </c>
      <c r="H8"/>
    </row>
    <row r="9" spans="1:10" ht="15">
      <c r="A9"/>
      <c r="B9" s="103"/>
      <c r="C9" s="42"/>
      <c r="D9" s="9"/>
      <c r="E9" s="12"/>
      <c r="F9"/>
      <c r="G9" s="84" t="s">
        <v>206</v>
      </c>
      <c r="H9"/>
    </row>
    <row r="10" spans="1:10" ht="15">
      <c r="A10"/>
      <c r="B10" s="103"/>
      <c r="C10" s="42"/>
      <c r="D10" s="9" t="s">
        <v>29</v>
      </c>
      <c r="E10" s="9"/>
      <c r="F10"/>
      <c r="G10" s="85" t="s">
        <v>186</v>
      </c>
      <c r="H10"/>
    </row>
    <row r="11" spans="1:10" ht="15">
      <c r="A11"/>
      <c r="B11" s="104" t="s">
        <v>225</v>
      </c>
      <c r="C11" s="61"/>
      <c r="D11" s="9" t="s">
        <v>150</v>
      </c>
      <c r="E11" s="9" t="s">
        <v>27</v>
      </c>
      <c r="F11"/>
      <c r="G11" s="87">
        <v>3317625</v>
      </c>
      <c r="H11"/>
    </row>
    <row r="12" spans="1:10" ht="15">
      <c r="A12"/>
      <c r="B12" s="104">
        <v>191</v>
      </c>
      <c r="C12" s="61"/>
      <c r="D12" s="9" t="s">
        <v>285</v>
      </c>
      <c r="E12" s="9" t="s">
        <v>27</v>
      </c>
      <c r="F12"/>
      <c r="G12" s="87">
        <f>284500+115000</f>
        <v>399500</v>
      </c>
      <c r="H12" t="s">
        <v>27</v>
      </c>
    </row>
    <row r="13" spans="1:10" ht="15">
      <c r="A13"/>
      <c r="B13" s="104">
        <v>151</v>
      </c>
      <c r="C13" s="61"/>
      <c r="D13" s="9" t="s">
        <v>30</v>
      </c>
      <c r="E13" s="9" t="s">
        <v>27</v>
      </c>
      <c r="F13"/>
      <c r="G13" s="87">
        <v>35000</v>
      </c>
      <c r="H13"/>
    </row>
    <row r="14" spans="1:10" ht="15">
      <c r="A14"/>
      <c r="B14" s="104">
        <v>171</v>
      </c>
      <c r="C14" s="61"/>
      <c r="D14" s="9" t="s">
        <v>25</v>
      </c>
      <c r="E14" s="9" t="s">
        <v>27</v>
      </c>
      <c r="F14"/>
      <c r="G14" s="87">
        <v>20000</v>
      </c>
      <c r="H14"/>
    </row>
    <row r="15" spans="1:10" ht="15">
      <c r="A15"/>
      <c r="B15" s="104" t="s">
        <v>226</v>
      </c>
      <c r="C15" s="61"/>
      <c r="D15" s="9" t="s">
        <v>31</v>
      </c>
      <c r="E15" s="9" t="s">
        <v>27</v>
      </c>
      <c r="F15"/>
      <c r="G15" s="87">
        <v>20000</v>
      </c>
      <c r="H15"/>
    </row>
    <row r="16" spans="1:10" ht="15">
      <c r="A16"/>
      <c r="B16" s="104"/>
      <c r="C16" s="61"/>
      <c r="D16" s="9" t="s">
        <v>32</v>
      </c>
      <c r="E16" s="9" t="s">
        <v>27</v>
      </c>
      <c r="F16"/>
      <c r="G16" s="124">
        <f>SUM(G11:G15)</f>
        <v>3792125</v>
      </c>
      <c r="H16"/>
    </row>
    <row r="17" spans="1:8" ht="15">
      <c r="A17"/>
      <c r="B17" s="104"/>
      <c r="C17" s="61"/>
      <c r="D17" s="9" t="s">
        <v>33</v>
      </c>
      <c r="E17" s="9"/>
      <c r="F17"/>
      <c r="G17" s="87"/>
      <c r="H17"/>
    </row>
    <row r="18" spans="1:8" ht="15">
      <c r="A18"/>
      <c r="B18" s="104"/>
      <c r="C18" s="61"/>
      <c r="D18" s="9" t="s">
        <v>320</v>
      </c>
      <c r="E18" s="9"/>
      <c r="F18"/>
      <c r="G18" s="87">
        <v>9061506</v>
      </c>
      <c r="H18"/>
    </row>
    <row r="19" spans="1:8" ht="15">
      <c r="A19"/>
      <c r="B19" s="104"/>
      <c r="C19" s="61"/>
      <c r="D19" s="9" t="s">
        <v>344</v>
      </c>
      <c r="E19" s="9"/>
      <c r="F19"/>
      <c r="G19" s="87">
        <v>-6236002</v>
      </c>
      <c r="H19" t="s">
        <v>27</v>
      </c>
    </row>
    <row r="20" spans="1:8" ht="15">
      <c r="A20"/>
      <c r="B20" s="104" t="s">
        <v>231</v>
      </c>
      <c r="C20" s="61"/>
      <c r="D20" s="9" t="s">
        <v>34</v>
      </c>
      <c r="E20" s="9"/>
      <c r="F20"/>
      <c r="G20" s="87">
        <v>5683650</v>
      </c>
      <c r="H20"/>
    </row>
    <row r="21" spans="1:8" ht="15">
      <c r="A21"/>
      <c r="B21" s="104"/>
      <c r="C21" s="61"/>
      <c r="D21" s="9" t="s">
        <v>321</v>
      </c>
      <c r="E21" s="9"/>
      <c r="F21"/>
      <c r="G21" s="87">
        <v>10451616</v>
      </c>
      <c r="H21"/>
    </row>
    <row r="22" spans="1:8" ht="15">
      <c r="A22"/>
      <c r="B22" s="104" t="s">
        <v>231</v>
      </c>
      <c r="C22" s="61"/>
      <c r="D22" s="9" t="s">
        <v>216</v>
      </c>
      <c r="E22" s="9"/>
      <c r="F22"/>
      <c r="G22" s="87">
        <v>255487</v>
      </c>
      <c r="H22"/>
    </row>
    <row r="23" spans="1:8" ht="15">
      <c r="A23"/>
      <c r="B23" s="104"/>
      <c r="C23" s="61"/>
      <c r="D23" s="9" t="s">
        <v>217</v>
      </c>
      <c r="E23" s="9"/>
      <c r="F23"/>
      <c r="G23" s="87">
        <v>2358357</v>
      </c>
      <c r="H23"/>
    </row>
    <row r="24" spans="1:8" ht="15">
      <c r="A24"/>
      <c r="B24" s="104"/>
      <c r="C24" s="61"/>
      <c r="D24" s="9" t="s">
        <v>322</v>
      </c>
      <c r="E24" s="9"/>
      <c r="F24"/>
      <c r="G24" s="87">
        <v>1027357</v>
      </c>
      <c r="H24"/>
    </row>
    <row r="25" spans="1:8" ht="15">
      <c r="A25"/>
      <c r="B25" s="104"/>
      <c r="C25" s="61"/>
      <c r="D25" s="9" t="s">
        <v>323</v>
      </c>
      <c r="E25" s="9"/>
      <c r="F25"/>
      <c r="G25" s="87">
        <v>171713</v>
      </c>
      <c r="H25"/>
    </row>
    <row r="26" spans="1:8" ht="15">
      <c r="A26"/>
      <c r="B26" s="104"/>
      <c r="C26" s="61"/>
      <c r="D26" s="9" t="s">
        <v>324</v>
      </c>
      <c r="E26" s="9"/>
      <c r="F26"/>
      <c r="G26" s="87">
        <v>1282265</v>
      </c>
      <c r="H26"/>
    </row>
    <row r="27" spans="1:8" ht="15">
      <c r="A27"/>
      <c r="B27" s="104"/>
      <c r="C27" s="61"/>
      <c r="D27" s="9" t="s">
        <v>325</v>
      </c>
      <c r="E27" s="9"/>
      <c r="F27"/>
      <c r="G27" s="87">
        <v>536064</v>
      </c>
      <c r="H27"/>
    </row>
    <row r="28" spans="1:8" ht="15">
      <c r="A28"/>
      <c r="B28" s="104"/>
      <c r="C28" s="61"/>
      <c r="D28" s="9" t="s">
        <v>326</v>
      </c>
      <c r="E28" s="9"/>
      <c r="F28"/>
      <c r="G28" s="87">
        <v>417210</v>
      </c>
      <c r="H28"/>
    </row>
    <row r="29" spans="1:8" ht="15">
      <c r="A29"/>
      <c r="B29" s="104"/>
      <c r="C29" s="61"/>
      <c r="D29" s="9" t="s">
        <v>151</v>
      </c>
      <c r="E29" s="9"/>
      <c r="F29"/>
      <c r="G29" s="87">
        <v>2209901</v>
      </c>
      <c r="H29"/>
    </row>
    <row r="30" spans="1:8" ht="15">
      <c r="A30"/>
      <c r="B30" s="104" t="s">
        <v>227</v>
      </c>
      <c r="C30" s="61"/>
      <c r="D30" s="9" t="s">
        <v>327</v>
      </c>
      <c r="E30" s="9"/>
      <c r="F30"/>
      <c r="G30" s="87">
        <v>751754</v>
      </c>
      <c r="H30"/>
    </row>
    <row r="31" spans="1:8" ht="15">
      <c r="A31"/>
      <c r="B31" s="104" t="s">
        <v>227</v>
      </c>
      <c r="C31" s="61"/>
      <c r="D31" s="9" t="s">
        <v>228</v>
      </c>
      <c r="E31" s="9"/>
      <c r="F31"/>
      <c r="G31" s="87">
        <v>621847</v>
      </c>
      <c r="H31"/>
    </row>
    <row r="32" spans="1:8" ht="15">
      <c r="A32"/>
      <c r="B32" s="104" t="s">
        <v>227</v>
      </c>
      <c r="C32" s="61"/>
      <c r="D32" s="9" t="s">
        <v>328</v>
      </c>
      <c r="E32" s="9"/>
      <c r="F32"/>
      <c r="G32" s="87">
        <v>912005</v>
      </c>
      <c r="H32"/>
    </row>
    <row r="33" spans="1:8" ht="15">
      <c r="A33"/>
      <c r="B33" s="104" t="s">
        <v>231</v>
      </c>
      <c r="C33" s="61"/>
      <c r="D33" s="9" t="s">
        <v>175</v>
      </c>
      <c r="E33" s="9"/>
      <c r="F33"/>
      <c r="G33" s="87">
        <v>69884</v>
      </c>
      <c r="H33"/>
    </row>
    <row r="34" spans="1:8" ht="15">
      <c r="A34"/>
      <c r="B34" s="104" t="s">
        <v>230</v>
      </c>
      <c r="C34" s="61"/>
      <c r="D34" s="9" t="s">
        <v>329</v>
      </c>
      <c r="E34" s="9"/>
      <c r="F34"/>
      <c r="G34" s="87">
        <v>141642</v>
      </c>
      <c r="H34"/>
    </row>
    <row r="35" spans="1:8" ht="15">
      <c r="A35"/>
      <c r="B35" s="104" t="s">
        <v>229</v>
      </c>
      <c r="C35" s="61"/>
      <c r="D35" s="9" t="s">
        <v>330</v>
      </c>
      <c r="E35" s="9"/>
      <c r="F35"/>
      <c r="G35" s="87">
        <v>226779</v>
      </c>
      <c r="H35"/>
    </row>
    <row r="36" spans="1:8" ht="15">
      <c r="A36"/>
      <c r="B36" s="104"/>
      <c r="C36" s="61"/>
      <c r="D36" s="9" t="s">
        <v>331</v>
      </c>
      <c r="E36" s="9"/>
      <c r="F36"/>
      <c r="G36" s="87">
        <v>68000</v>
      </c>
      <c r="H36"/>
    </row>
    <row r="37" spans="1:8" ht="15">
      <c r="A37"/>
      <c r="B37" s="104"/>
      <c r="C37" s="61"/>
      <c r="D37" s="9" t="s">
        <v>332</v>
      </c>
      <c r="E37" s="9"/>
      <c r="F37"/>
      <c r="G37" s="87">
        <v>112000</v>
      </c>
      <c r="H37"/>
    </row>
    <row r="38" spans="1:8" ht="15">
      <c r="A38"/>
      <c r="B38" s="104" t="s">
        <v>227</v>
      </c>
      <c r="C38" s="61"/>
      <c r="D38" s="9" t="s">
        <v>333</v>
      </c>
      <c r="E38" s="9"/>
      <c r="F38"/>
      <c r="G38" s="87">
        <f>149121+9156-788</f>
        <v>157489</v>
      </c>
      <c r="H38"/>
    </row>
    <row r="39" spans="1:8" ht="15">
      <c r="A39"/>
      <c r="B39" s="104"/>
      <c r="C39" s="61"/>
      <c r="D39" s="9" t="s">
        <v>35</v>
      </c>
      <c r="E39" s="9"/>
      <c r="F39"/>
      <c r="G39" s="124">
        <f>SUM(G18:G38)</f>
        <v>30280524</v>
      </c>
      <c r="H39"/>
    </row>
    <row r="40" spans="1:8" ht="15">
      <c r="A40"/>
      <c r="B40" s="104"/>
      <c r="C40" s="61"/>
      <c r="D40" s="9" t="s">
        <v>36</v>
      </c>
      <c r="E40" s="9"/>
      <c r="F40"/>
      <c r="G40" s="87"/>
      <c r="H40"/>
    </row>
    <row r="41" spans="1:8" ht="15">
      <c r="A41"/>
      <c r="B41" s="104"/>
      <c r="C41" s="61"/>
      <c r="D41" s="9" t="s">
        <v>232</v>
      </c>
      <c r="E41" s="9"/>
      <c r="F41"/>
      <c r="G41" s="87">
        <v>1302582</v>
      </c>
      <c r="H41"/>
    </row>
    <row r="42" spans="1:8" ht="15">
      <c r="A42"/>
      <c r="B42" s="104"/>
      <c r="C42" s="61"/>
      <c r="D42" s="9" t="s">
        <v>234</v>
      </c>
      <c r="E42" s="9"/>
      <c r="F42"/>
      <c r="G42" s="87">
        <v>170941</v>
      </c>
      <c r="H42"/>
    </row>
    <row r="43" spans="1:8" ht="15">
      <c r="A43"/>
      <c r="B43" s="104"/>
      <c r="C43" s="61"/>
      <c r="D43" s="9" t="s">
        <v>233</v>
      </c>
      <c r="E43" s="9"/>
      <c r="F43"/>
      <c r="G43" s="87">
        <v>91445</v>
      </c>
      <c r="H43"/>
    </row>
    <row r="44" spans="1:8" ht="15">
      <c r="A44"/>
      <c r="B44" s="104"/>
      <c r="C44" s="61"/>
      <c r="D44" s="9" t="s">
        <v>334</v>
      </c>
      <c r="E44" s="9"/>
      <c r="F44"/>
      <c r="G44" s="87">
        <v>690000</v>
      </c>
      <c r="H44"/>
    </row>
    <row r="45" spans="1:8" ht="15">
      <c r="A45"/>
      <c r="B45" s="104"/>
      <c r="C45" s="61"/>
      <c r="D45" s="9" t="s">
        <v>335</v>
      </c>
      <c r="E45" s="9"/>
      <c r="F45"/>
      <c r="G45" s="87">
        <v>47576</v>
      </c>
      <c r="H45"/>
    </row>
    <row r="46" spans="1:8" ht="15">
      <c r="A46"/>
      <c r="B46" s="104"/>
      <c r="C46" s="61"/>
      <c r="D46" s="9" t="s">
        <v>235</v>
      </c>
      <c r="E46" s="9"/>
      <c r="F46"/>
      <c r="G46" s="87">
        <v>757760</v>
      </c>
      <c r="H46"/>
    </row>
    <row r="47" spans="1:8" ht="15">
      <c r="A47"/>
      <c r="B47" s="104"/>
      <c r="C47" s="61"/>
      <c r="D47" s="9" t="s">
        <v>236</v>
      </c>
      <c r="E47" s="9"/>
      <c r="F47"/>
      <c r="G47" s="87">
        <v>40936</v>
      </c>
      <c r="H47"/>
    </row>
    <row r="48" spans="1:8" ht="15">
      <c r="A48"/>
      <c r="B48" s="104"/>
      <c r="C48" s="61"/>
      <c r="D48" s="9" t="s">
        <v>336</v>
      </c>
      <c r="E48" s="9"/>
      <c r="F48"/>
      <c r="G48" s="87">
        <v>21575</v>
      </c>
      <c r="H48"/>
    </row>
    <row r="49" spans="1:18" ht="15">
      <c r="A49"/>
      <c r="B49" s="104"/>
      <c r="C49" s="61"/>
      <c r="D49" s="9" t="s">
        <v>237</v>
      </c>
      <c r="E49" s="9"/>
      <c r="F49"/>
      <c r="G49" s="87">
        <v>250000</v>
      </c>
      <c r="H49"/>
    </row>
    <row r="50" spans="1:18" ht="15">
      <c r="A50"/>
      <c r="B50" s="104"/>
      <c r="C50" s="61"/>
      <c r="D50" s="9" t="s">
        <v>37</v>
      </c>
      <c r="E50" s="9"/>
      <c r="F50"/>
      <c r="G50" s="124">
        <f>SUM(G41:G49)</f>
        <v>3372815</v>
      </c>
      <c r="H50"/>
    </row>
    <row r="51" spans="1:18" ht="15">
      <c r="A51"/>
      <c r="B51" s="104"/>
      <c r="C51" s="61"/>
      <c r="D51" s="9" t="s">
        <v>152</v>
      </c>
      <c r="E51" s="9"/>
      <c r="F51"/>
      <c r="G51" s="88">
        <v>978655</v>
      </c>
      <c r="H51"/>
    </row>
    <row r="52" spans="1:18" s="55" customFormat="1">
      <c r="A52"/>
      <c r="B52" s="104"/>
      <c r="C52" s="61"/>
      <c r="D52" s="9" t="s">
        <v>184</v>
      </c>
      <c r="E52" s="9"/>
      <c r="F52"/>
      <c r="G52" s="87" t="s">
        <v>27</v>
      </c>
      <c r="H52"/>
    </row>
    <row r="53" spans="1:18" ht="15">
      <c r="A53"/>
      <c r="B53" s="104"/>
      <c r="C53" s="61"/>
      <c r="D53" s="9" t="s">
        <v>340</v>
      </c>
      <c r="E53" s="9"/>
      <c r="F53"/>
      <c r="G53" s="87">
        <v>108000</v>
      </c>
      <c r="H53"/>
    </row>
    <row r="54" spans="1:18" ht="15">
      <c r="A54"/>
      <c r="B54" s="104"/>
      <c r="C54" s="61"/>
      <c r="D54" s="9" t="s">
        <v>341</v>
      </c>
      <c r="E54" s="9"/>
      <c r="F54"/>
      <c r="G54" s="87">
        <v>1478699</v>
      </c>
      <c r="H54"/>
      <c r="I54"/>
      <c r="J54"/>
      <c r="K54"/>
      <c r="L54"/>
      <c r="M54"/>
      <c r="N54"/>
      <c r="O54"/>
      <c r="P54"/>
      <c r="Q54"/>
      <c r="R54"/>
    </row>
    <row r="55" spans="1:18" ht="15">
      <c r="A55"/>
      <c r="B55" s="104"/>
      <c r="C55" s="61"/>
      <c r="D55" s="9" t="s">
        <v>342</v>
      </c>
      <c r="E55" s="9"/>
      <c r="F55"/>
      <c r="G55" s="87">
        <v>798594</v>
      </c>
      <c r="H55"/>
      <c r="I55"/>
      <c r="J55"/>
      <c r="K55"/>
      <c r="L55"/>
      <c r="M55"/>
      <c r="N55"/>
      <c r="O55"/>
      <c r="P55"/>
      <c r="Q55"/>
      <c r="R55"/>
    </row>
    <row r="56" spans="1:18" ht="15">
      <c r="A56"/>
      <c r="B56" s="104"/>
      <c r="C56" s="61"/>
      <c r="D56" s="9" t="s">
        <v>215</v>
      </c>
      <c r="E56" s="9"/>
      <c r="F56"/>
      <c r="G56" s="88">
        <v>92982</v>
      </c>
      <c r="H56"/>
      <c r="I56"/>
      <c r="J56"/>
      <c r="K56"/>
      <c r="L56"/>
      <c r="M56"/>
      <c r="N56"/>
      <c r="O56"/>
      <c r="P56"/>
      <c r="Q56"/>
      <c r="R56"/>
    </row>
    <row r="57" spans="1:18" ht="15">
      <c r="A57"/>
      <c r="B57" s="104"/>
      <c r="C57" s="61"/>
      <c r="D57" s="9" t="s">
        <v>185</v>
      </c>
      <c r="E57" s="9"/>
      <c r="F57"/>
      <c r="G57" s="88">
        <f>SUM(G53:G56)</f>
        <v>2478275</v>
      </c>
      <c r="H57"/>
      <c r="I57"/>
      <c r="J57"/>
      <c r="K57"/>
      <c r="L57"/>
      <c r="M57"/>
      <c r="N57"/>
      <c r="O57"/>
      <c r="P57"/>
      <c r="Q57"/>
      <c r="R57"/>
    </row>
    <row r="58" spans="1:18" ht="15">
      <c r="A58"/>
      <c r="B58" s="104"/>
      <c r="C58" s="61"/>
      <c r="D58" s="9" t="s">
        <v>94</v>
      </c>
      <c r="E58" s="9"/>
      <c r="F58"/>
      <c r="G58" s="124">
        <f>G57+G51+G50+G39+G16</f>
        <v>40902394</v>
      </c>
      <c r="H58"/>
      <c r="I58"/>
    </row>
    <row r="59" spans="1:18" ht="15">
      <c r="A59"/>
      <c r="B59" s="104"/>
      <c r="C59" s="61"/>
      <c r="D59" s="9" t="s">
        <v>38</v>
      </c>
      <c r="E59" s="9"/>
      <c r="F59"/>
      <c r="G59" s="124">
        <f>-'pg 6-7 GF by Function'!C72</f>
        <v>-45705410</v>
      </c>
      <c r="H59"/>
      <c r="I59"/>
      <c r="J59"/>
      <c r="K59"/>
    </row>
    <row r="60" spans="1:18" ht="15">
      <c r="A60"/>
      <c r="B60" s="104"/>
      <c r="C60" s="61"/>
      <c r="D60" s="9" t="s">
        <v>39</v>
      </c>
      <c r="E60" s="9"/>
      <c r="F60"/>
      <c r="G60" s="87">
        <f>SUM(G58:G59)</f>
        <v>-4803016</v>
      </c>
      <c r="H60"/>
      <c r="I60"/>
      <c r="J60"/>
      <c r="K60"/>
    </row>
    <row r="61" spans="1:18" ht="15">
      <c r="A61"/>
      <c r="B61" s="104"/>
      <c r="C61" s="61"/>
      <c r="D61" s="9" t="s">
        <v>91</v>
      </c>
      <c r="E61" s="9"/>
      <c r="F61"/>
      <c r="G61" s="88">
        <v>7237830</v>
      </c>
      <c r="H61"/>
      <c r="I61"/>
      <c r="J61"/>
      <c r="K61"/>
    </row>
    <row r="62" spans="1:18" thickBot="1">
      <c r="A62"/>
      <c r="B62" s="104"/>
      <c r="C62" s="61"/>
      <c r="D62" s="39" t="s">
        <v>92</v>
      </c>
      <c r="E62" s="9"/>
      <c r="F62"/>
      <c r="G62" s="125">
        <f>SUM(G60:G61)</f>
        <v>2434814</v>
      </c>
      <c r="H62">
        <f>G62/G58</f>
        <v>5.952742032654617E-2</v>
      </c>
      <c r="I62"/>
      <c r="J62"/>
      <c r="K62"/>
    </row>
    <row r="63" spans="1:18" thickTop="1">
      <c r="A63"/>
      <c r="B63" s="104"/>
      <c r="C63" s="60"/>
      <c r="H63"/>
      <c r="I63"/>
    </row>
    <row r="64" spans="1:18" ht="18">
      <c r="A64"/>
      <c r="C64" s="58"/>
      <c r="D64" s="58"/>
      <c r="E64" s="58"/>
      <c r="G64" s="121"/>
      <c r="I64"/>
    </row>
    <row r="65" spans="1:9" ht="18">
      <c r="A65"/>
      <c r="B65" s="106"/>
      <c r="C65" s="58"/>
      <c r="D65"/>
      <c r="E65"/>
      <c r="F65"/>
      <c r="G65"/>
      <c r="I65"/>
    </row>
    <row r="66" spans="1:9" ht="18">
      <c r="A66"/>
      <c r="B66" s="106"/>
      <c r="C66" s="58"/>
      <c r="D66"/>
      <c r="E66"/>
      <c r="I66"/>
    </row>
    <row r="67" spans="1:9" ht="18">
      <c r="A67"/>
      <c r="B67" s="106"/>
      <c r="C67" s="58"/>
      <c r="D67"/>
      <c r="E67"/>
      <c r="F67" s="57"/>
      <c r="G67" s="58"/>
      <c r="I67"/>
    </row>
    <row r="68" spans="1:9" ht="18">
      <c r="A68"/>
      <c r="B68" s="106"/>
      <c r="C68" s="58"/>
      <c r="D68"/>
      <c r="E68"/>
      <c r="F68" s="57"/>
      <c r="G68" s="58"/>
    </row>
    <row r="69" spans="1:9" ht="18">
      <c r="A69"/>
      <c r="B69" s="106"/>
      <c r="C69" s="58"/>
      <c r="D69"/>
      <c r="E69"/>
      <c r="F69" s="57"/>
      <c r="G69" s="58"/>
    </row>
    <row r="70" spans="1:9" ht="18">
      <c r="A70"/>
      <c r="B70" s="106"/>
      <c r="C70" s="58"/>
      <c r="D70"/>
      <c r="E70"/>
      <c r="F70" s="57"/>
      <c r="G70" s="58"/>
    </row>
    <row r="71" spans="1:9" ht="18">
      <c r="A71"/>
      <c r="B71" s="106"/>
      <c r="C71" s="58"/>
      <c r="D71"/>
      <c r="E71"/>
      <c r="F71" s="57"/>
      <c r="G71" s="58"/>
    </row>
    <row r="72" spans="1:9" ht="18">
      <c r="A72"/>
      <c r="B72" s="106"/>
      <c r="C72" s="58"/>
      <c r="D72"/>
      <c r="E72"/>
      <c r="F72" s="58"/>
      <c r="G72" s="58"/>
    </row>
    <row r="73" spans="1:9" ht="18">
      <c r="A73"/>
      <c r="B73" s="106"/>
      <c r="C73" s="58"/>
      <c r="D73"/>
      <c r="E73"/>
      <c r="F73" s="58"/>
      <c r="G73" s="58"/>
    </row>
    <row r="74" spans="1:9" ht="18">
      <c r="A74"/>
      <c r="B74" s="106"/>
      <c r="C74" s="58"/>
      <c r="D74" s="58"/>
      <c r="E74" s="58"/>
      <c r="F74" s="58"/>
      <c r="G74" s="58"/>
    </row>
    <row r="75" spans="1:9" ht="18">
      <c r="A75"/>
      <c r="B75" s="106"/>
      <c r="C75" s="58"/>
      <c r="D75" s="58"/>
      <c r="E75" s="58"/>
    </row>
    <row r="76" spans="1:9" ht="15">
      <c r="A76"/>
      <c r="B76" s="106"/>
      <c r="C76" s="30"/>
    </row>
    <row r="77" spans="1:9" ht="15">
      <c r="A77"/>
      <c r="B77" s="107"/>
      <c r="C77" s="30"/>
    </row>
    <row r="78" spans="1:9" ht="15">
      <c r="A78"/>
      <c r="B78" s="107"/>
      <c r="C78" s="30"/>
    </row>
    <row r="79" spans="1:9" ht="15">
      <c r="A79"/>
      <c r="B79" s="107"/>
      <c r="C79" s="30"/>
    </row>
    <row r="80" spans="1:9" ht="15">
      <c r="A80"/>
      <c r="B80" s="107"/>
      <c r="C80" s="30"/>
    </row>
    <row r="81" spans="1:3" ht="15">
      <c r="A81"/>
      <c r="B81" s="107"/>
      <c r="C81" s="30"/>
    </row>
    <row r="82" spans="1:3" ht="15">
      <c r="A82"/>
      <c r="B82" s="107"/>
      <c r="C82" s="30"/>
    </row>
    <row r="83" spans="1:3" ht="15">
      <c r="A83"/>
      <c r="B83" s="107"/>
      <c r="C83" s="30"/>
    </row>
    <row r="84" spans="1:3" ht="15">
      <c r="A84"/>
      <c r="B84" s="107"/>
      <c r="C84" s="30"/>
    </row>
    <row r="85" spans="1:3" ht="15">
      <c r="A85"/>
      <c r="B85" s="107"/>
      <c r="C85" s="30"/>
    </row>
    <row r="86" spans="1:3" ht="15">
      <c r="A86"/>
      <c r="B86" s="107"/>
      <c r="C86" s="30"/>
    </row>
    <row r="87" spans="1:3" ht="15">
      <c r="A87"/>
      <c r="B87" s="107"/>
      <c r="C87" s="30"/>
    </row>
    <row r="88" spans="1:3" ht="15">
      <c r="A88"/>
      <c r="B88" s="107"/>
      <c r="C88" s="30"/>
    </row>
    <row r="89" spans="1:3" ht="15">
      <c r="A89"/>
      <c r="B89" s="107"/>
      <c r="C89" s="30"/>
    </row>
    <row r="90" spans="1:3" ht="15">
      <c r="A90"/>
      <c r="B90" s="107"/>
      <c r="C90" s="30"/>
    </row>
    <row r="91" spans="1:3" ht="15">
      <c r="A91"/>
      <c r="B91" s="107"/>
      <c r="C91" s="30"/>
    </row>
    <row r="92" spans="1:3" ht="15">
      <c r="A92"/>
      <c r="B92" s="107"/>
      <c r="C92" s="30"/>
    </row>
    <row r="93" spans="1:3" ht="15">
      <c r="A93"/>
      <c r="B93" s="107"/>
      <c r="C93" s="30"/>
    </row>
    <row r="94" spans="1:3" ht="15">
      <c r="A94"/>
      <c r="B94" s="107"/>
      <c r="C94" s="30"/>
    </row>
    <row r="95" spans="1:3" ht="15">
      <c r="A95"/>
      <c r="B95" s="107"/>
      <c r="C95" s="30"/>
    </row>
    <row r="96" spans="1:3" ht="15">
      <c r="A96"/>
      <c r="B96" s="107"/>
      <c r="C96" s="30"/>
    </row>
    <row r="97" spans="1:3" ht="15">
      <c r="A97"/>
      <c r="B97" s="107"/>
      <c r="C97" s="30"/>
    </row>
    <row r="98" spans="1:3" ht="15">
      <c r="A98"/>
      <c r="B98" s="107"/>
      <c r="C98" s="30"/>
    </row>
    <row r="99" spans="1:3" ht="15">
      <c r="A99"/>
      <c r="B99" s="107"/>
      <c r="C99" s="30"/>
    </row>
    <row r="100" spans="1:3" ht="15">
      <c r="A100"/>
      <c r="B100" s="107"/>
      <c r="C100" s="30"/>
    </row>
    <row r="101" spans="1:3" ht="15">
      <c r="A101"/>
      <c r="B101" s="107"/>
      <c r="C101" s="30"/>
    </row>
    <row r="102" spans="1:3" ht="15">
      <c r="A102"/>
      <c r="B102" s="107"/>
      <c r="C102" s="30"/>
    </row>
    <row r="103" spans="1:3" ht="15">
      <c r="A103"/>
      <c r="B103" s="107"/>
      <c r="C103" s="30"/>
    </row>
    <row r="104" spans="1:3" ht="15">
      <c r="A104"/>
      <c r="B104" s="107"/>
      <c r="C104" s="30"/>
    </row>
    <row r="105" spans="1:3" ht="15">
      <c r="A105"/>
      <c r="B105" s="107"/>
      <c r="C105" s="30"/>
    </row>
    <row r="106" spans="1:3" ht="15">
      <c r="A106"/>
      <c r="B106" s="107"/>
      <c r="C106" s="30"/>
    </row>
    <row r="107" spans="1:3" ht="15">
      <c r="A107"/>
      <c r="B107" s="107"/>
      <c r="C107" s="30"/>
    </row>
    <row r="108" spans="1:3" ht="15">
      <c r="A108"/>
      <c r="B108" s="107"/>
      <c r="C108" s="30"/>
    </row>
    <row r="109" spans="1:3" ht="15">
      <c r="A109"/>
      <c r="B109" s="107"/>
      <c r="C109" s="30"/>
    </row>
    <row r="110" spans="1:3" ht="15">
      <c r="A110"/>
      <c r="B110" s="107"/>
      <c r="C110" s="30"/>
    </row>
    <row r="111" spans="1:3" ht="15">
      <c r="A111"/>
      <c r="B111" s="107"/>
      <c r="C111" s="30"/>
    </row>
    <row r="112" spans="1:3" ht="15">
      <c r="A112"/>
      <c r="B112" s="107"/>
      <c r="C112" s="30"/>
    </row>
    <row r="113" spans="1:3" ht="15">
      <c r="A113"/>
      <c r="B113" s="107"/>
      <c r="C113" s="30"/>
    </row>
    <row r="114" spans="1:3" ht="15">
      <c r="A114"/>
      <c r="B114" s="107"/>
      <c r="C114" s="30"/>
    </row>
    <row r="115" spans="1:3" ht="15">
      <c r="A115"/>
      <c r="B115" s="107"/>
      <c r="C115" s="30"/>
    </row>
    <row r="116" spans="1:3" ht="15">
      <c r="A116"/>
      <c r="B116" s="107"/>
      <c r="C116" s="30"/>
    </row>
    <row r="117" spans="1:3" ht="15">
      <c r="A117"/>
      <c r="B117" s="107"/>
      <c r="C117" s="30"/>
    </row>
    <row r="118" spans="1:3" ht="15">
      <c r="A118"/>
      <c r="B118" s="107"/>
      <c r="C118" s="30"/>
    </row>
    <row r="119" spans="1:3" ht="15">
      <c r="A119"/>
      <c r="B119" s="107"/>
      <c r="C119" s="30"/>
    </row>
    <row r="120" spans="1:3" ht="15">
      <c r="A120"/>
      <c r="B120" s="107"/>
      <c r="C120" s="30"/>
    </row>
    <row r="121" spans="1:3" ht="15">
      <c r="A121"/>
      <c r="B121" s="107"/>
      <c r="C121" s="30"/>
    </row>
    <row r="122" spans="1:3" ht="15">
      <c r="A122"/>
      <c r="B122" s="107"/>
      <c r="C122" s="30"/>
    </row>
    <row r="123" spans="1:3" ht="15">
      <c r="A123"/>
      <c r="B123" s="107"/>
      <c r="C123" s="30"/>
    </row>
    <row r="124" spans="1:3" ht="15">
      <c r="A124"/>
      <c r="B124" s="107"/>
      <c r="C124" s="30"/>
    </row>
    <row r="125" spans="1:3" ht="15">
      <c r="A125"/>
      <c r="B125" s="107"/>
      <c r="C125" s="30"/>
    </row>
    <row r="126" spans="1:3" ht="15">
      <c r="A126"/>
      <c r="B126" s="107"/>
      <c r="C126" s="30"/>
    </row>
    <row r="127" spans="1:3" ht="15">
      <c r="A127"/>
      <c r="B127" s="107"/>
      <c r="C127" s="30"/>
    </row>
    <row r="128" spans="1:3" ht="15">
      <c r="A128"/>
      <c r="B128" s="107"/>
      <c r="C128" s="30"/>
    </row>
    <row r="129" spans="1:3" ht="15">
      <c r="A129"/>
      <c r="B129" s="107"/>
      <c r="C129" s="30"/>
    </row>
    <row r="130" spans="1:3" ht="15">
      <c r="A130"/>
      <c r="B130" s="107"/>
      <c r="C130" s="30"/>
    </row>
    <row r="131" spans="1:3" ht="15">
      <c r="A131"/>
      <c r="B131" s="107"/>
      <c r="C131" s="30"/>
    </row>
    <row r="132" spans="1:3" ht="15">
      <c r="A132"/>
      <c r="B132" s="107"/>
      <c r="C132" s="30"/>
    </row>
    <row r="133" spans="1:3" ht="15">
      <c r="A133"/>
      <c r="B133" s="107"/>
      <c r="C133" s="30"/>
    </row>
    <row r="134" spans="1:3" ht="15">
      <c r="A134" s="30"/>
      <c r="B134" s="107"/>
      <c r="C134" s="30"/>
    </row>
    <row r="135" spans="1:3" ht="15">
      <c r="A135" s="30"/>
      <c r="B135" s="107"/>
      <c r="C135" s="30"/>
    </row>
    <row r="136" spans="1:3" ht="15">
      <c r="A136" s="30"/>
      <c r="B136" s="107"/>
      <c r="C136" s="30"/>
    </row>
    <row r="137" spans="1:3" ht="15">
      <c r="A137" s="30"/>
      <c r="B137" s="107"/>
      <c r="C137" s="30"/>
    </row>
    <row r="138" spans="1:3" ht="15">
      <c r="A138" s="30"/>
      <c r="B138" s="107"/>
      <c r="C138" s="30"/>
    </row>
    <row r="139" spans="1:3">
      <c r="B139" s="107"/>
    </row>
  </sheetData>
  <mergeCells count="1">
    <mergeCell ref="A1:I1"/>
  </mergeCells>
  <phoneticPr fontId="8" type="noConversion"/>
  <printOptions horizontalCentered="1" gridLines="1"/>
  <pageMargins left="0.25" right="0.25" top="0.75" bottom="0.75" header="0.3" footer="0.3"/>
  <pageSetup scale="71" firstPageNumber="15" fitToWidth="0" fitToHeight="0" orientation="portrait" useFirstPageNumber="1" r:id="rId1"/>
  <headerFooter alignWithMargins="0">
    <oddFooter>&amp;CPage 3</oddFooter>
  </headerFooter>
  <rowBreaks count="1" manualBreakCount="1">
    <brk id="63" max="16383" man="1"/>
  </rowBreaks>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C000"/>
  </sheetPr>
  <dimension ref="A1:P46"/>
  <sheetViews>
    <sheetView topLeftCell="A9" zoomScaleNormal="100" workbookViewId="0">
      <selection activeCell="M38" sqref="M38"/>
    </sheetView>
  </sheetViews>
  <sheetFormatPr defaultColWidth="9.140625" defaultRowHeight="12.75"/>
  <cols>
    <col min="1" max="1" width="3.140625" style="14" customWidth="1"/>
    <col min="2" max="2" width="17.42578125" style="14" customWidth="1"/>
    <col min="3" max="3" width="6.28515625" style="14" customWidth="1"/>
    <col min="4" max="4" width="15.42578125" style="14" customWidth="1"/>
    <col min="5" max="5" width="2.140625" style="14" customWidth="1"/>
    <col min="6" max="6" width="9.85546875" style="14" customWidth="1"/>
    <col min="7" max="7" width="5.7109375" style="14" customWidth="1"/>
    <col min="8" max="8" width="14.140625" style="14" customWidth="1"/>
    <col min="9" max="9" width="3.28515625" style="14" customWidth="1"/>
    <col min="10" max="10" width="11.5703125" style="14" customWidth="1"/>
    <col min="11" max="11" width="3.28515625" style="14" customWidth="1"/>
    <col min="12" max="12" width="14.140625" style="14" customWidth="1"/>
    <col min="13" max="13" width="3.28515625" style="14" customWidth="1"/>
    <col min="14" max="14" width="11.5703125" style="14" customWidth="1"/>
    <col min="15" max="15" width="1.85546875" style="14" customWidth="1"/>
    <col min="16" max="16" width="7.5703125" style="14" hidden="1" customWidth="1"/>
    <col min="17" max="16384" width="9.140625" style="14"/>
  </cols>
  <sheetData>
    <row r="1" spans="1:15" ht="15.75">
      <c r="A1" s="155" t="s">
        <v>224</v>
      </c>
      <c r="B1" s="155"/>
      <c r="C1" s="155"/>
      <c r="D1" s="155"/>
      <c r="E1" s="155"/>
      <c r="F1" s="155"/>
      <c r="G1" s="155"/>
      <c r="H1" s="155"/>
      <c r="I1" s="155"/>
      <c r="J1" s="155"/>
      <c r="K1" s="155"/>
      <c r="L1" s="155"/>
      <c r="M1" s="155"/>
      <c r="N1" s="155"/>
      <c r="O1" s="155"/>
    </row>
    <row r="2" spans="1:15">
      <c r="A2" s="43" t="s">
        <v>317</v>
      </c>
      <c r="B2" s="33"/>
      <c r="C2" s="33"/>
      <c r="D2" s="33"/>
      <c r="E2" s="33"/>
      <c r="F2" s="33"/>
      <c r="G2" s="33"/>
      <c r="H2" s="33"/>
      <c r="I2" s="33"/>
      <c r="J2" s="33"/>
      <c r="K2" s="33"/>
      <c r="L2" s="33"/>
      <c r="M2" s="33"/>
      <c r="N2" s="33"/>
    </row>
    <row r="3" spans="1:15">
      <c r="A3" s="7" t="s">
        <v>209</v>
      </c>
      <c r="B3" s="8"/>
      <c r="C3" s="8"/>
      <c r="D3" s="8"/>
      <c r="E3" s="8"/>
      <c r="F3" s="8"/>
      <c r="G3" s="8"/>
      <c r="H3" s="8"/>
      <c r="I3" s="8"/>
      <c r="J3" s="8"/>
      <c r="K3" s="8"/>
      <c r="L3" s="8"/>
      <c r="M3" s="8"/>
      <c r="N3" s="8"/>
    </row>
    <row r="4" spans="1:15">
      <c r="A4" s="7"/>
      <c r="B4" s="7"/>
      <c r="C4" s="7"/>
      <c r="D4" s="7"/>
      <c r="E4" s="7"/>
      <c r="F4" s="7"/>
      <c r="G4" s="7"/>
      <c r="H4" s="7"/>
      <c r="I4" s="7"/>
      <c r="J4" s="7"/>
      <c r="K4" s="7"/>
      <c r="L4" s="7"/>
      <c r="M4" s="7"/>
      <c r="N4" s="7"/>
    </row>
    <row r="15" spans="1:15">
      <c r="A15" s="47"/>
      <c r="C15" s="14" t="s">
        <v>29</v>
      </c>
    </row>
    <row r="21" spans="3:15" ht="39" customHeight="1" thickBot="1"/>
    <row r="22" spans="3:15" ht="18" customHeight="1" thickBot="1">
      <c r="C22" s="1"/>
      <c r="D22"/>
      <c r="E22" s="64" t="s">
        <v>295</v>
      </c>
      <c r="F22" s="34"/>
      <c r="G22" s="34"/>
      <c r="H22" s="34"/>
      <c r="I22" s="34"/>
      <c r="J22" s="34"/>
      <c r="K22" s="35"/>
    </row>
    <row r="23" spans="3:15" ht="12.75" customHeight="1">
      <c r="C23" s="1"/>
      <c r="D23" s="1"/>
      <c r="E23" s="1"/>
      <c r="F23"/>
      <c r="G23"/>
      <c r="H23" s="83" t="s">
        <v>206</v>
      </c>
      <c r="I23" s="1"/>
      <c r="J23" s="1"/>
      <c r="K23" s="1"/>
      <c r="L23"/>
      <c r="M23"/>
      <c r="N23"/>
      <c r="O23"/>
    </row>
    <row r="24" spans="3:15" ht="12.75" customHeight="1">
      <c r="C24" s="1"/>
      <c r="D24" s="1"/>
      <c r="E24" s="1"/>
      <c r="F24"/>
      <c r="G24"/>
      <c r="H24" s="3" t="s">
        <v>186</v>
      </c>
      <c r="I24" s="1"/>
      <c r="J24" s="1"/>
      <c r="K24" s="1"/>
      <c r="L24"/>
      <c r="M24"/>
      <c r="N24"/>
      <c r="O24"/>
    </row>
    <row r="25" spans="3:15" ht="12.75" customHeight="1">
      <c r="C25" s="1"/>
      <c r="D25" s="1"/>
      <c r="E25" s="1"/>
      <c r="F25"/>
      <c r="G25"/>
      <c r="H25" s="6" t="s">
        <v>1</v>
      </c>
      <c r="I25" s="1"/>
      <c r="J25" s="4" t="s">
        <v>40</v>
      </c>
      <c r="K25" s="1"/>
      <c r="L25"/>
      <c r="M25"/>
      <c r="N25"/>
      <c r="O25"/>
    </row>
    <row r="26" spans="3:15">
      <c r="C26" s="1" t="s">
        <v>11</v>
      </c>
      <c r="D26" s="1"/>
      <c r="E26" s="1"/>
      <c r="F26"/>
      <c r="G26"/>
      <c r="H26" s="12"/>
      <c r="I26" s="9"/>
      <c r="J26" s="9"/>
      <c r="K26" s="9"/>
      <c r="L26"/>
      <c r="M26"/>
      <c r="N26"/>
      <c r="O26"/>
    </row>
    <row r="27" spans="3:15">
      <c r="C27" s="1"/>
      <c r="D27" s="1" t="s">
        <v>44</v>
      </c>
      <c r="E27" s="1"/>
      <c r="F27"/>
      <c r="G27"/>
      <c r="H27" s="40">
        <f>'pg 6-7 GF by Function'!C20</f>
        <v>25573643</v>
      </c>
      <c r="I27" s="40"/>
      <c r="J27" s="100">
        <f t="shared" ref="J27:J33" si="0">ROUND(H27/$H$35,3)</f>
        <v>0.56000000000000005</v>
      </c>
      <c r="K27" s="40"/>
      <c r="L27"/>
      <c r="M27"/>
      <c r="N27"/>
      <c r="O27"/>
    </row>
    <row r="28" spans="3:15">
      <c r="C28" s="1"/>
      <c r="D28" s="1" t="s">
        <v>45</v>
      </c>
      <c r="E28" s="1"/>
      <c r="F28"/>
      <c r="G28"/>
      <c r="H28" s="40">
        <f>'pg 6-7 GF by Function'!C28+'pg 6-7 GF by Function'!C36+'pg 6-7 GF by Function'!C41</f>
        <v>6940653</v>
      </c>
      <c r="I28" s="40"/>
      <c r="J28" s="100">
        <f t="shared" si="0"/>
        <v>0.152</v>
      </c>
      <c r="K28" s="40"/>
      <c r="L28"/>
      <c r="M28"/>
      <c r="N28"/>
      <c r="O28"/>
    </row>
    <row r="29" spans="3:15">
      <c r="C29" s="1"/>
      <c r="D29" s="1" t="s">
        <v>46</v>
      </c>
      <c r="E29" s="1"/>
      <c r="F29"/>
      <c r="G29"/>
      <c r="H29" s="9">
        <f>'pg 6-7 GF by Function'!C39+'pg 6-7 GF by Function'!C44</f>
        <v>1496903</v>
      </c>
      <c r="I29" s="9"/>
      <c r="J29" s="100">
        <f t="shared" si="0"/>
        <v>3.3000000000000002E-2</v>
      </c>
      <c r="K29" s="9"/>
      <c r="L29"/>
      <c r="M29"/>
      <c r="N29"/>
      <c r="O29"/>
    </row>
    <row r="30" spans="3:15">
      <c r="C30" s="1"/>
      <c r="D30" s="1" t="s">
        <v>47</v>
      </c>
      <c r="E30" s="1"/>
      <c r="F30"/>
      <c r="G30"/>
      <c r="H30" s="9">
        <f>'pg 6-7 GF by Function'!C47</f>
        <v>5966946</v>
      </c>
      <c r="I30" s="9"/>
      <c r="J30" s="100">
        <f t="shared" si="0"/>
        <v>0.13100000000000001</v>
      </c>
      <c r="K30" s="9"/>
      <c r="L30"/>
      <c r="M30"/>
      <c r="N30"/>
      <c r="O30"/>
    </row>
    <row r="31" spans="3:15">
      <c r="C31" s="1"/>
      <c r="D31" s="1" t="s">
        <v>48</v>
      </c>
      <c r="E31" s="1"/>
      <c r="F31"/>
      <c r="G31"/>
      <c r="H31" s="9">
        <f>'pg 6-7 GF by Function'!C49</f>
        <v>2329547</v>
      </c>
      <c r="I31" s="9"/>
      <c r="J31" s="100">
        <f t="shared" si="0"/>
        <v>5.0999999999999997E-2</v>
      </c>
      <c r="K31" s="9"/>
      <c r="L31"/>
      <c r="M31"/>
      <c r="N31"/>
      <c r="O31"/>
    </row>
    <row r="32" spans="3:15">
      <c r="C32" s="1"/>
      <c r="D32" s="1" t="s">
        <v>49</v>
      </c>
      <c r="E32" s="1"/>
      <c r="F32"/>
      <c r="G32"/>
      <c r="H32" s="9">
        <f>'pg 6-7 GF by Function'!C62</f>
        <v>2630927</v>
      </c>
      <c r="I32" s="9"/>
      <c r="J32" s="100">
        <f t="shared" si="0"/>
        <v>5.8000000000000003E-2</v>
      </c>
      <c r="K32" s="9"/>
      <c r="L32"/>
      <c r="M32"/>
      <c r="N32"/>
      <c r="O32"/>
    </row>
    <row r="33" spans="1:15">
      <c r="C33" s="1"/>
      <c r="D33" s="50" t="s">
        <v>25</v>
      </c>
      <c r="E33" s="1"/>
      <c r="F33"/>
      <c r="G33"/>
      <c r="H33" s="9">
        <f>'pg 6-7 GF by Function'!C64</f>
        <v>599131</v>
      </c>
      <c r="I33" s="9"/>
      <c r="J33" s="100">
        <f t="shared" si="0"/>
        <v>1.2999999999999999E-2</v>
      </c>
      <c r="K33" s="9"/>
      <c r="L33"/>
      <c r="M33"/>
      <c r="N33"/>
      <c r="O33"/>
    </row>
    <row r="34" spans="1:15">
      <c r="C34" s="1"/>
      <c r="D34" s="1" t="s">
        <v>50</v>
      </c>
      <c r="E34" s="1"/>
      <c r="F34"/>
      <c r="G34"/>
      <c r="H34" s="46">
        <f>'pg 6-7 GF by Function'!C67+'pg 6-7 GF by Function'!C69+'pg 6-7 GF by Function'!C71</f>
        <v>167660</v>
      </c>
      <c r="I34" s="9"/>
      <c r="J34" s="100">
        <f>ROUND(H34/$H$35,3)+0.001</f>
        <v>5.0000000000000001E-3</v>
      </c>
      <c r="K34" s="9"/>
      <c r="L34"/>
      <c r="M34"/>
      <c r="N34"/>
      <c r="O34"/>
    </row>
    <row r="35" spans="1:15" ht="13.5" thickBot="1">
      <c r="C35" s="1"/>
      <c r="D35" s="3" t="s">
        <v>2</v>
      </c>
      <c r="E35" s="1"/>
      <c r="F35"/>
      <c r="G35"/>
      <c r="H35" s="126">
        <f>SUM(H27:H34)</f>
        <v>45705410</v>
      </c>
      <c r="I35" s="9"/>
      <c r="J35" s="44">
        <f>SUM(J27:J34)</f>
        <v>1.0030000000000001</v>
      </c>
      <c r="K35" s="9"/>
      <c r="L35"/>
      <c r="M35"/>
      <c r="N35"/>
      <c r="O35"/>
    </row>
    <row r="36" spans="1:15" ht="13.5" thickTop="1">
      <c r="A36" s="1"/>
      <c r="B36" s="1"/>
      <c r="C36" s="1"/>
      <c r="D36" s="1"/>
      <c r="E36" s="1"/>
      <c r="F36" s="38"/>
      <c r="G36" s="1"/>
      <c r="H36" s="1"/>
      <c r="I36" s="1"/>
      <c r="J36" s="38"/>
      <c r="K36" s="1"/>
      <c r="L36" s="1"/>
      <c r="M36" s="1"/>
      <c r="N36" s="38"/>
    </row>
    <row r="37" spans="1:15">
      <c r="A37" s="9"/>
      <c r="B37" s="40"/>
      <c r="C37" s="9"/>
      <c r="D37" s="1"/>
      <c r="E37" s="1"/>
      <c r="F37" s="38"/>
      <c r="G37" s="1"/>
      <c r="H37" s="1"/>
      <c r="I37" s="1"/>
      <c r="J37" s="38"/>
      <c r="K37" s="1"/>
      <c r="L37" s="1"/>
      <c r="M37" s="1"/>
      <c r="N37" s="38"/>
    </row>
    <row r="38" spans="1:15">
      <c r="A38" s="9"/>
      <c r="B38" s="87" t="s">
        <v>51</v>
      </c>
      <c r="C38" s="87"/>
      <c r="D38" s="87"/>
      <c r="E38" s="87"/>
      <c r="F38" s="87"/>
      <c r="G38" s="87"/>
      <c r="H38" s="87"/>
      <c r="I38" s="87"/>
      <c r="J38" s="87"/>
      <c r="K38" s="87"/>
      <c r="L38" s="1"/>
      <c r="M38" s="1"/>
      <c r="N38" s="1"/>
    </row>
    <row r="39" spans="1:15">
      <c r="A39" s="9"/>
      <c r="B39" s="87" t="s">
        <v>52</v>
      </c>
      <c r="C39" s="87"/>
      <c r="D39" s="87"/>
      <c r="E39" s="87"/>
      <c r="F39" s="87"/>
      <c r="G39" s="87"/>
      <c r="H39" s="87"/>
      <c r="I39" s="87"/>
      <c r="J39" s="87"/>
      <c r="K39" s="87"/>
      <c r="L39" s="1"/>
      <c r="M39" s="1"/>
      <c r="N39" s="1"/>
    </row>
    <row r="40" spans="1:15">
      <c r="A40" s="9"/>
      <c r="B40" s="87" t="s">
        <v>169</v>
      </c>
      <c r="C40" s="87"/>
      <c r="D40" s="87"/>
      <c r="E40" s="87"/>
      <c r="F40" s="87"/>
      <c r="G40" s="87"/>
      <c r="H40" s="87"/>
      <c r="I40" s="87"/>
      <c r="J40" s="87"/>
      <c r="K40" s="87"/>
      <c r="L40" s="1"/>
      <c r="M40" s="1"/>
      <c r="N40" s="1"/>
    </row>
    <row r="41" spans="1:15">
      <c r="A41" s="9"/>
      <c r="B41" s="87" t="s">
        <v>188</v>
      </c>
      <c r="C41" s="87"/>
      <c r="D41" s="87"/>
      <c r="E41" s="87"/>
      <c r="F41" s="87"/>
      <c r="G41" s="87"/>
      <c r="H41" s="87"/>
      <c r="I41" s="87"/>
      <c r="J41" s="87"/>
      <c r="K41" s="87"/>
      <c r="L41" s="1"/>
      <c r="M41" s="1"/>
      <c r="N41" s="1"/>
    </row>
    <row r="42" spans="1:15">
      <c r="A42" s="9"/>
      <c r="B42" s="87"/>
      <c r="C42" s="87"/>
      <c r="D42" s="87"/>
      <c r="E42" s="87"/>
      <c r="F42" s="87"/>
      <c r="G42" s="87"/>
      <c r="H42" s="87"/>
      <c r="I42" s="87"/>
      <c r="J42" s="87"/>
      <c r="K42" s="87"/>
      <c r="L42" s="1"/>
      <c r="M42" s="1"/>
      <c r="N42" s="1"/>
    </row>
    <row r="43" spans="1:15">
      <c r="A43" s="1"/>
      <c r="B43" s="1"/>
      <c r="C43" s="1"/>
      <c r="D43" s="1"/>
      <c r="E43" s="1"/>
      <c r="F43" s="1"/>
      <c r="G43" s="1"/>
      <c r="H43" s="1"/>
      <c r="I43" s="1"/>
      <c r="J43" s="1"/>
      <c r="K43" s="1"/>
      <c r="L43" s="1"/>
      <c r="M43" s="1"/>
      <c r="N43" s="1"/>
    </row>
    <row r="44" spans="1:15">
      <c r="A44" s="1"/>
      <c r="B44" s="1"/>
      <c r="C44" s="1"/>
      <c r="D44" s="1"/>
      <c r="E44" s="1"/>
      <c r="F44" s="1"/>
      <c r="G44" s="1"/>
      <c r="H44" s="1"/>
      <c r="I44" s="1"/>
      <c r="J44" s="1"/>
      <c r="K44" s="1"/>
      <c r="L44" s="1"/>
      <c r="M44" s="1"/>
      <c r="N44" s="1"/>
    </row>
    <row r="45" spans="1:15">
      <c r="A45" s="1"/>
      <c r="B45" s="1"/>
      <c r="C45" s="1"/>
      <c r="D45" s="1"/>
      <c r="E45" s="1"/>
      <c r="F45" s="1"/>
      <c r="G45" s="1"/>
      <c r="H45" s="1"/>
      <c r="I45" s="1"/>
      <c r="J45" s="1"/>
      <c r="K45" s="1"/>
      <c r="L45" s="1"/>
      <c r="M45" s="1"/>
      <c r="N45" s="1"/>
    </row>
    <row r="46" spans="1:15">
      <c r="D46" s="51"/>
    </row>
  </sheetData>
  <mergeCells count="1">
    <mergeCell ref="A1:O1"/>
  </mergeCells>
  <phoneticPr fontId="0" type="noConversion"/>
  <printOptions horizontalCentered="1"/>
  <pageMargins left="0.25" right="0.25" top="0.25" bottom="0.25" header="0.5" footer="0.5"/>
  <pageSetup firstPageNumber="15" orientation="landscape" useFirstPageNumber="1" r:id="rId1"/>
  <headerFooter alignWithMargins="0">
    <oddFooter>&amp;CPage 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C000"/>
  </sheetPr>
  <dimension ref="A1:P43"/>
  <sheetViews>
    <sheetView topLeftCell="A9" zoomScaleNormal="100" workbookViewId="0">
      <selection activeCell="G35" sqref="G35"/>
    </sheetView>
  </sheetViews>
  <sheetFormatPr defaultColWidth="9.140625" defaultRowHeight="12.75"/>
  <cols>
    <col min="1" max="1" width="3.140625" style="14" customWidth="1"/>
    <col min="2" max="2" width="17.42578125" style="14" customWidth="1"/>
    <col min="3" max="3" width="5.7109375" style="14" customWidth="1"/>
    <col min="4" max="4" width="17.28515625" style="14" customWidth="1"/>
    <col min="5" max="5" width="1.85546875" style="14" customWidth="1"/>
    <col min="6" max="6" width="5.140625" style="14" customWidth="1"/>
    <col min="7" max="7" width="11.28515625" style="14" customWidth="1"/>
    <col min="8" max="8" width="7" style="14" customWidth="1"/>
    <col min="9" max="9" width="11.85546875" style="14" customWidth="1"/>
    <col min="10" max="10" width="11.5703125" style="14" customWidth="1"/>
    <col min="11" max="11" width="2.42578125" style="14" customWidth="1"/>
    <col min="12" max="12" width="15" style="14" customWidth="1"/>
    <col min="13" max="13" width="2.28515625" style="14" customWidth="1"/>
    <col min="14" max="14" width="12" style="14" customWidth="1"/>
    <col min="15" max="15" width="1.85546875" style="14" customWidth="1"/>
    <col min="16" max="16" width="7.5703125" style="14" hidden="1" customWidth="1"/>
    <col min="17" max="16384" width="9.140625" style="14"/>
  </cols>
  <sheetData>
    <row r="1" spans="1:16" ht="15.75">
      <c r="A1" s="155" t="s">
        <v>224</v>
      </c>
      <c r="B1" s="155"/>
      <c r="C1" s="155"/>
      <c r="D1" s="155"/>
      <c r="E1" s="155"/>
      <c r="F1" s="155"/>
      <c r="G1" s="155"/>
      <c r="H1" s="155"/>
      <c r="I1" s="155"/>
      <c r="J1" s="155"/>
      <c r="K1" s="155"/>
      <c r="L1" s="155"/>
      <c r="M1" s="155"/>
      <c r="N1" s="155"/>
    </row>
    <row r="2" spans="1:16">
      <c r="A2" s="43" t="s">
        <v>318</v>
      </c>
      <c r="B2" s="10"/>
      <c r="C2" s="10"/>
      <c r="D2" s="10"/>
      <c r="E2" s="10"/>
      <c r="F2" s="10"/>
      <c r="G2" s="10"/>
      <c r="H2" s="10"/>
      <c r="I2" s="10"/>
      <c r="J2" s="10"/>
      <c r="K2" s="10"/>
      <c r="L2" s="10"/>
      <c r="M2" s="10"/>
      <c r="N2" s="10"/>
      <c r="O2" s="37"/>
      <c r="P2" s="10"/>
    </row>
    <row r="3" spans="1:16">
      <c r="A3" s="7" t="s">
        <v>209</v>
      </c>
      <c r="B3" s="2"/>
      <c r="C3" s="2"/>
      <c r="D3" s="2"/>
      <c r="E3" s="2"/>
      <c r="F3" s="2"/>
      <c r="G3" s="2"/>
      <c r="H3" s="2"/>
      <c r="I3" s="2"/>
      <c r="J3" s="2"/>
      <c r="K3" s="2"/>
      <c r="L3" s="2"/>
      <c r="M3" s="2"/>
      <c r="N3" s="2"/>
      <c r="O3" s="5"/>
      <c r="P3" s="2"/>
    </row>
    <row r="4" spans="1:16">
      <c r="A4" s="7"/>
      <c r="B4" s="7"/>
      <c r="C4" s="7"/>
      <c r="D4" s="7"/>
      <c r="E4" s="7"/>
      <c r="F4" s="7"/>
      <c r="G4" s="7"/>
      <c r="H4" s="7"/>
      <c r="I4" s="7"/>
      <c r="J4" s="7"/>
      <c r="K4" s="7"/>
      <c r="L4" s="7"/>
      <c r="M4" s="7"/>
      <c r="N4" s="7"/>
    </row>
    <row r="15" spans="1:16">
      <c r="A15" s="47"/>
      <c r="C15" s="14" t="s">
        <v>29</v>
      </c>
    </row>
    <row r="21" spans="3:15" ht="39" customHeight="1"/>
    <row r="22" spans="3:15" ht="39" customHeight="1"/>
    <row r="23" spans="3:15" ht="25.5" customHeight="1" thickBot="1"/>
    <row r="24" spans="3:15" ht="12.75" customHeight="1" thickBot="1">
      <c r="C24" s="1"/>
      <c r="D24" s="1"/>
      <c r="E24" s="64" t="s">
        <v>295</v>
      </c>
      <c r="F24" s="153"/>
      <c r="G24" s="34"/>
      <c r="H24" s="34"/>
      <c r="I24" s="34"/>
      <c r="J24" s="34"/>
      <c r="K24" s="34"/>
      <c r="L24" s="35"/>
    </row>
    <row r="25" spans="3:15" ht="12" customHeight="1">
      <c r="C25" s="1"/>
      <c r="D25" s="1"/>
      <c r="E25" s="1"/>
      <c r="F25" s="1"/>
      <c r="G25" s="83" t="s">
        <v>206</v>
      </c>
      <c r="H25" s="2"/>
      <c r="I25" s="2"/>
      <c r="J25" s="2"/>
      <c r="K25"/>
      <c r="L25"/>
      <c r="M25"/>
      <c r="N25"/>
      <c r="O25"/>
    </row>
    <row r="26" spans="3:15" ht="12" customHeight="1">
      <c r="C26" s="1"/>
      <c r="D26" s="1"/>
      <c r="E26" s="1"/>
      <c r="F26" s="1"/>
      <c r="G26" s="3" t="s">
        <v>186</v>
      </c>
      <c r="H26" s="1"/>
      <c r="I26" s="1"/>
      <c r="J26" s="1"/>
      <c r="K26"/>
      <c r="L26"/>
      <c r="M26"/>
      <c r="N26"/>
      <c r="O26"/>
    </row>
    <row r="27" spans="3:15" ht="11.25" customHeight="1">
      <c r="C27" s="1"/>
      <c r="D27" s="1"/>
      <c r="E27" s="1"/>
      <c r="F27" s="1"/>
      <c r="G27" s="6" t="s">
        <v>1</v>
      </c>
      <c r="H27" s="1"/>
      <c r="I27" s="6" t="s">
        <v>40</v>
      </c>
      <c r="J27" s="1"/>
      <c r="K27"/>
      <c r="L27"/>
      <c r="M27"/>
      <c r="N27"/>
      <c r="O27"/>
    </row>
    <row r="28" spans="3:15">
      <c r="C28" s="1" t="s">
        <v>11</v>
      </c>
      <c r="D28" s="1"/>
      <c r="E28" s="1"/>
      <c r="F28" s="1"/>
      <c r="G28" s="9"/>
      <c r="H28" s="9"/>
      <c r="I28" s="9"/>
      <c r="J28" s="9"/>
      <c r="K28"/>
      <c r="L28"/>
      <c r="M28"/>
      <c r="N28"/>
      <c r="O28"/>
    </row>
    <row r="29" spans="3:15">
      <c r="C29" s="1"/>
      <c r="D29" s="1" t="s">
        <v>14</v>
      </c>
      <c r="E29" s="1"/>
      <c r="F29" s="1"/>
      <c r="G29" s="9">
        <f>'pg 6-7 GF by Function'!E72</f>
        <v>19019059</v>
      </c>
      <c r="H29" s="9"/>
      <c r="I29" s="100">
        <f t="shared" ref="I29:I34" si="0">ROUND(G29/$G$35,3)</f>
        <v>0.41599999999999998</v>
      </c>
      <c r="J29" s="9"/>
      <c r="K29"/>
      <c r="L29"/>
      <c r="M29"/>
      <c r="N29"/>
      <c r="O29"/>
    </row>
    <row r="30" spans="3:15">
      <c r="C30" s="1"/>
      <c r="D30" s="1" t="s">
        <v>15</v>
      </c>
      <c r="E30" s="1"/>
      <c r="F30" s="1"/>
      <c r="G30" s="9">
        <f>'pg 6-7 GF by Function'!G72</f>
        <v>12754867</v>
      </c>
      <c r="H30" s="9"/>
      <c r="I30" s="100">
        <f t="shared" si="0"/>
        <v>0.27900000000000003</v>
      </c>
      <c r="J30" s="9"/>
      <c r="K30"/>
      <c r="L30"/>
      <c r="M30"/>
      <c r="N30"/>
      <c r="O30"/>
    </row>
    <row r="31" spans="3:15">
      <c r="C31" s="1"/>
      <c r="D31" s="1" t="s">
        <v>53</v>
      </c>
      <c r="E31" s="1"/>
      <c r="F31" s="1"/>
      <c r="G31" s="9">
        <f>'pg 6-7 GF by Function'!I72</f>
        <v>11334271</v>
      </c>
      <c r="H31" s="9"/>
      <c r="I31" s="100">
        <f t="shared" si="0"/>
        <v>0.248</v>
      </c>
      <c r="J31" s="9"/>
      <c r="K31"/>
      <c r="L31"/>
      <c r="M31"/>
      <c r="N31"/>
      <c r="O31"/>
    </row>
    <row r="32" spans="3:15">
      <c r="C32" s="1"/>
      <c r="D32" s="1" t="s">
        <v>54</v>
      </c>
      <c r="E32" s="1"/>
      <c r="F32" s="1"/>
      <c r="G32" s="9">
        <f>'pg 6-7 GF by Function'!K72</f>
        <v>2303840</v>
      </c>
      <c r="H32" s="9"/>
      <c r="I32" s="100">
        <f t="shared" si="0"/>
        <v>0.05</v>
      </c>
      <c r="J32" s="9"/>
      <c r="K32"/>
      <c r="L32"/>
      <c r="M32"/>
      <c r="N32"/>
      <c r="O32"/>
    </row>
    <row r="33" spans="1:15">
      <c r="C33" s="1"/>
      <c r="D33" s="1" t="s">
        <v>55</v>
      </c>
      <c r="E33" s="1"/>
      <c r="F33" s="1"/>
      <c r="G33" s="9">
        <f>'pg 6-7 GF by Function'!M72</f>
        <v>132425</v>
      </c>
      <c r="H33" s="9"/>
      <c r="I33" s="100">
        <f t="shared" si="0"/>
        <v>3.0000000000000001E-3</v>
      </c>
      <c r="J33" s="9"/>
      <c r="K33"/>
      <c r="L33"/>
      <c r="M33"/>
      <c r="N33"/>
      <c r="O33"/>
    </row>
    <row r="34" spans="1:15">
      <c r="C34" s="1"/>
      <c r="D34" s="1" t="s">
        <v>7</v>
      </c>
      <c r="E34" s="1"/>
      <c r="F34" s="1"/>
      <c r="G34" s="46">
        <f>'pg 6-7 GF by Function'!O72</f>
        <v>160948</v>
      </c>
      <c r="H34" s="9"/>
      <c r="I34" s="100">
        <f t="shared" si="0"/>
        <v>4.0000000000000001E-3</v>
      </c>
      <c r="J34" s="9"/>
      <c r="K34"/>
      <c r="L34"/>
      <c r="M34"/>
      <c r="N34"/>
      <c r="O34"/>
    </row>
    <row r="35" spans="1:15" ht="13.5" thickBot="1">
      <c r="C35" s="1"/>
      <c r="D35" s="3" t="s">
        <v>2</v>
      </c>
      <c r="E35" s="1"/>
      <c r="F35" s="1"/>
      <c r="G35" s="126">
        <f>SUM(G29:G34)</f>
        <v>45705410</v>
      </c>
      <c r="H35" s="9"/>
      <c r="I35" s="118">
        <f>SUM(I29:I34)</f>
        <v>1</v>
      </c>
      <c r="J35" s="9"/>
      <c r="K35"/>
      <c r="L35"/>
      <c r="M35"/>
      <c r="N35"/>
      <c r="O35"/>
    </row>
    <row r="36" spans="1:15" ht="13.5" thickTop="1">
      <c r="A36" s="1"/>
      <c r="B36" s="1"/>
      <c r="C36" s="1"/>
      <c r="D36" s="1"/>
      <c r="E36" s="1"/>
      <c r="F36" s="1"/>
      <c r="G36" s="1"/>
      <c r="H36" s="1"/>
      <c r="I36" s="1"/>
      <c r="J36" s="1"/>
      <c r="K36" s="1"/>
      <c r="L36" s="1"/>
      <c r="M36" s="1"/>
      <c r="N36" s="1"/>
    </row>
    <row r="37" spans="1:15">
      <c r="A37" s="1"/>
      <c r="B37" s="1"/>
      <c r="C37" s="1"/>
      <c r="D37" s="1"/>
      <c r="E37" s="1"/>
      <c r="F37" s="1"/>
      <c r="G37" s="1"/>
      <c r="H37" s="1"/>
      <c r="I37" s="1"/>
      <c r="J37" s="1"/>
      <c r="K37" s="1"/>
      <c r="L37" s="1"/>
      <c r="M37" s="1"/>
      <c r="N37" s="1"/>
    </row>
    <row r="38" spans="1:15">
      <c r="A38" s="1"/>
      <c r="B38" s="11"/>
      <c r="C38" s="1"/>
      <c r="D38"/>
      <c r="E38" s="1"/>
      <c r="F38" s="1"/>
      <c r="G38" s="1"/>
      <c r="H38" s="1"/>
      <c r="I38" s="1"/>
      <c r="J38" s="1"/>
      <c r="K38" s="1"/>
      <c r="L38" s="1"/>
      <c r="M38" s="1"/>
      <c r="N38" s="1"/>
    </row>
    <row r="39" spans="1:15">
      <c r="A39" s="1"/>
      <c r="B39" s="1"/>
      <c r="C39" s="1"/>
      <c r="D39"/>
      <c r="E39" s="1"/>
      <c r="F39" s="1"/>
      <c r="G39" s="1"/>
      <c r="H39" s="1"/>
      <c r="I39" s="1"/>
      <c r="J39" s="1"/>
      <c r="K39" s="1"/>
      <c r="L39" s="1"/>
      <c r="M39" s="1"/>
      <c r="N39" s="1"/>
    </row>
    <row r="40" spans="1:15">
      <c r="A40" s="1"/>
      <c r="B40" s="1"/>
      <c r="C40" s="1"/>
      <c r="D40"/>
      <c r="E40" s="1"/>
      <c r="F40" s="1"/>
      <c r="G40" s="1"/>
      <c r="H40" s="1"/>
      <c r="I40" s="1"/>
      <c r="J40" s="1"/>
      <c r="K40" s="1"/>
      <c r="L40" s="1"/>
      <c r="M40" s="1"/>
      <c r="N40" s="1"/>
    </row>
    <row r="41" spans="1:15">
      <c r="A41" s="1"/>
      <c r="B41" s="1"/>
      <c r="C41" s="1"/>
      <c r="D41" s="1"/>
      <c r="E41" s="1"/>
      <c r="F41" s="1"/>
      <c r="G41" s="1"/>
      <c r="H41" s="1"/>
      <c r="I41" s="1"/>
      <c r="J41" s="1"/>
      <c r="K41" s="1"/>
      <c r="L41" s="1"/>
      <c r="M41" s="1"/>
      <c r="N41" s="1"/>
    </row>
    <row r="42" spans="1:15">
      <c r="A42" s="1"/>
      <c r="B42" s="1"/>
      <c r="C42" s="1"/>
      <c r="D42" s="1"/>
      <c r="E42" s="1"/>
      <c r="F42" s="1"/>
      <c r="G42" s="1"/>
      <c r="H42" s="1"/>
      <c r="I42" s="1"/>
      <c r="J42" s="1"/>
      <c r="K42" s="1"/>
      <c r="L42" s="1"/>
      <c r="M42" s="1"/>
      <c r="N42" s="1"/>
    </row>
    <row r="43" spans="1:15">
      <c r="A43" s="1"/>
      <c r="B43" s="1"/>
      <c r="C43" s="1"/>
      <c r="D43" s="1"/>
      <c r="E43" s="1"/>
      <c r="F43" s="1"/>
      <c r="G43" s="1"/>
      <c r="H43" s="1"/>
      <c r="I43" s="1"/>
      <c r="J43" s="1"/>
      <c r="K43" s="1"/>
      <c r="L43" s="1"/>
      <c r="M43" s="1"/>
      <c r="N43" s="1"/>
    </row>
  </sheetData>
  <mergeCells count="1">
    <mergeCell ref="A1:N1"/>
  </mergeCells>
  <phoneticPr fontId="0" type="noConversion"/>
  <printOptions horizontalCentered="1"/>
  <pageMargins left="0.25" right="0.25" top="0.25" bottom="0.25" header="0.5" footer="0.5"/>
  <pageSetup firstPageNumber="15" orientation="landscape" useFirstPageNumber="1" r:id="rId1"/>
  <headerFooter alignWithMargins="0">
    <oddFooter>&amp;CPage 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C000"/>
    <pageSetUpPr fitToPage="1"/>
  </sheetPr>
  <dimension ref="A1:Q83"/>
  <sheetViews>
    <sheetView topLeftCell="A55" zoomScaleNormal="100" workbookViewId="0">
      <selection activeCell="C69" activeCellId="1" sqref="C71 C69"/>
    </sheetView>
  </sheetViews>
  <sheetFormatPr defaultColWidth="8.85546875" defaultRowHeight="15.75"/>
  <cols>
    <col min="1" max="1" width="6.7109375" style="127" customWidth="1"/>
    <col min="2" max="2" width="36" style="127" customWidth="1"/>
    <col min="3" max="3" width="13.5703125" style="127" bestFit="1" customWidth="1"/>
    <col min="4" max="4" width="0.85546875" style="127" customWidth="1"/>
    <col min="5" max="5" width="13.5703125" style="127" bestFit="1" customWidth="1"/>
    <col min="6" max="6" width="0.85546875" style="127" customWidth="1"/>
    <col min="7" max="7" width="13.7109375" style="127" customWidth="1"/>
    <col min="8" max="8" width="0.85546875" style="127" customWidth="1"/>
    <col min="9" max="9" width="13.28515625" style="127" customWidth="1"/>
    <col min="10" max="10" width="0.85546875" style="127" customWidth="1"/>
    <col min="11" max="11" width="13.140625" style="127" bestFit="1" customWidth="1"/>
    <col min="12" max="12" width="0.85546875" style="127" customWidth="1"/>
    <col min="13" max="13" width="11.7109375" style="127" customWidth="1"/>
    <col min="14" max="14" width="0.85546875" style="127" customWidth="1"/>
    <col min="15" max="15" width="12.140625" style="127" bestFit="1" customWidth="1"/>
    <col min="16" max="16" width="8.85546875" style="127"/>
    <col min="17" max="17" width="23.140625" style="127" customWidth="1"/>
    <col min="18" max="16384" width="8.85546875" style="127"/>
  </cols>
  <sheetData>
    <row r="1" spans="1:17">
      <c r="A1" s="48" t="s">
        <v>224</v>
      </c>
      <c r="B1" s="48"/>
      <c r="C1" s="48"/>
      <c r="D1" s="48"/>
      <c r="E1" s="48"/>
      <c r="F1" s="48"/>
      <c r="G1" s="48"/>
      <c r="H1" s="48"/>
      <c r="I1" s="48"/>
      <c r="J1" s="48"/>
      <c r="K1" s="48"/>
      <c r="L1" s="48"/>
      <c r="M1" s="48"/>
      <c r="N1" s="48"/>
      <c r="O1" s="48"/>
      <c r="P1" s="48"/>
    </row>
    <row r="2" spans="1:17">
      <c r="A2" s="48" t="s">
        <v>337</v>
      </c>
      <c r="B2" s="128"/>
      <c r="C2" s="128"/>
      <c r="D2" s="128"/>
      <c r="E2" s="128"/>
      <c r="F2" s="128"/>
      <c r="G2" s="128"/>
      <c r="H2" s="128"/>
      <c r="I2" s="128"/>
      <c r="J2" s="48"/>
      <c r="K2" s="48"/>
      <c r="L2" s="48"/>
      <c r="M2" s="48"/>
      <c r="N2" s="48"/>
      <c r="O2" s="48"/>
      <c r="P2" s="48"/>
    </row>
    <row r="3" spans="1:17">
      <c r="A3" s="129"/>
      <c r="B3" s="130" t="s">
        <v>27</v>
      </c>
      <c r="C3" s="157" t="s">
        <v>209</v>
      </c>
      <c r="D3" s="157"/>
      <c r="E3" s="157"/>
      <c r="F3" s="157"/>
      <c r="G3" s="157"/>
      <c r="H3" s="157"/>
      <c r="I3" s="157"/>
      <c r="J3" s="130"/>
      <c r="K3" s="130"/>
      <c r="L3" s="130"/>
      <c r="M3" s="130"/>
      <c r="N3" s="130"/>
      <c r="O3" s="130"/>
      <c r="P3" s="130"/>
    </row>
    <row r="4" spans="1:17">
      <c r="A4" s="129"/>
      <c r="B4" s="130"/>
      <c r="C4" s="154"/>
      <c r="D4" s="154"/>
      <c r="E4" s="154"/>
      <c r="F4" s="154"/>
      <c r="G4" s="154"/>
      <c r="H4" s="154"/>
      <c r="I4" s="154"/>
      <c r="J4" s="130"/>
      <c r="K4" s="130"/>
      <c r="L4" s="130"/>
      <c r="M4" s="130"/>
      <c r="N4" s="130"/>
      <c r="O4" s="130"/>
      <c r="P4" s="130"/>
    </row>
    <row r="5" spans="1:17">
      <c r="A5" s="131"/>
      <c r="B5" s="131"/>
      <c r="C5" s="143" t="s">
        <v>319</v>
      </c>
      <c r="D5" s="143"/>
      <c r="E5" s="143"/>
      <c r="F5" s="143"/>
      <c r="G5" s="143"/>
      <c r="H5" s="143"/>
      <c r="I5" s="143"/>
      <c r="J5" s="143"/>
      <c r="K5" s="143"/>
      <c r="L5" s="143"/>
      <c r="M5" s="143"/>
      <c r="N5" s="143"/>
      <c r="O5" s="143"/>
    </row>
    <row r="6" spans="1:17">
      <c r="A6" s="131"/>
      <c r="B6" s="131"/>
      <c r="C6" s="144"/>
      <c r="D6" s="145"/>
      <c r="E6" s="145"/>
      <c r="F6" s="145"/>
      <c r="G6" s="146" t="s">
        <v>12</v>
      </c>
      <c r="H6" s="145"/>
      <c r="I6" s="146" t="s">
        <v>24</v>
      </c>
      <c r="J6" s="145"/>
      <c r="K6" s="146" t="s">
        <v>106</v>
      </c>
      <c r="L6" s="145"/>
      <c r="M6" s="146" t="s">
        <v>109</v>
      </c>
      <c r="N6" s="145"/>
      <c r="O6" s="145"/>
    </row>
    <row r="7" spans="1:17">
      <c r="A7" s="131"/>
      <c r="B7" s="132" t="s">
        <v>13</v>
      </c>
      <c r="C7" s="147" t="s">
        <v>2</v>
      </c>
      <c r="D7" s="145"/>
      <c r="E7" s="148" t="s">
        <v>14</v>
      </c>
      <c r="F7" s="145"/>
      <c r="G7" s="148" t="s">
        <v>15</v>
      </c>
      <c r="H7" s="145"/>
      <c r="I7" s="148" t="s">
        <v>23</v>
      </c>
      <c r="J7" s="145"/>
      <c r="K7" s="148" t="s">
        <v>107</v>
      </c>
      <c r="L7" s="145"/>
      <c r="M7" s="148" t="s">
        <v>108</v>
      </c>
      <c r="N7" s="145"/>
      <c r="O7" s="148" t="s">
        <v>7</v>
      </c>
    </row>
    <row r="8" spans="1:17">
      <c r="A8" s="133">
        <v>111</v>
      </c>
      <c r="B8" s="131" t="s">
        <v>3</v>
      </c>
      <c r="C8" s="145">
        <f>SUM(E8:O8)</f>
        <v>9185763</v>
      </c>
      <c r="D8" s="145"/>
      <c r="E8" s="145">
        <v>5223569</v>
      </c>
      <c r="F8" s="145">
        <v>0</v>
      </c>
      <c r="G8" s="145">
        <v>3626947</v>
      </c>
      <c r="H8" s="145"/>
      <c r="I8" s="145">
        <v>222716</v>
      </c>
      <c r="J8" s="145"/>
      <c r="K8" s="145">
        <v>112531</v>
      </c>
      <c r="L8" s="145"/>
      <c r="M8" s="145">
        <v>0</v>
      </c>
      <c r="N8" s="145"/>
      <c r="O8" s="145">
        <v>0</v>
      </c>
    </row>
    <row r="9" spans="1:17">
      <c r="A9" s="133">
        <v>112</v>
      </c>
      <c r="B9" s="131" t="s">
        <v>4</v>
      </c>
      <c r="C9" s="145">
        <f>SUM(E9:O9)</f>
        <v>2945236</v>
      </c>
      <c r="D9" s="145"/>
      <c r="E9" s="145">
        <v>1610562</v>
      </c>
      <c r="F9" s="145"/>
      <c r="G9" s="145">
        <v>1200271</v>
      </c>
      <c r="H9" s="145"/>
      <c r="I9" s="145">
        <f>69387+2500</f>
        <v>71887</v>
      </c>
      <c r="J9" s="145"/>
      <c r="K9" s="145">
        <v>62516</v>
      </c>
      <c r="L9" s="145"/>
      <c r="M9" s="145">
        <v>0</v>
      </c>
      <c r="N9" s="145"/>
      <c r="O9" s="145">
        <v>0</v>
      </c>
    </row>
    <row r="10" spans="1:17">
      <c r="A10" s="133">
        <v>113</v>
      </c>
      <c r="B10" s="131" t="s">
        <v>26</v>
      </c>
      <c r="C10" s="145">
        <f>SUM(E10:O10)</f>
        <v>5386476</v>
      </c>
      <c r="D10" s="145"/>
      <c r="E10" s="145">
        <v>2506660</v>
      </c>
      <c r="F10" s="145"/>
      <c r="G10" s="145">
        <v>1644557</v>
      </c>
      <c r="H10" s="145"/>
      <c r="I10" s="145">
        <f>223616+853446</f>
        <v>1077062</v>
      </c>
      <c r="J10" s="145"/>
      <c r="K10" s="145">
        <v>150197</v>
      </c>
      <c r="L10" s="145"/>
      <c r="M10" s="145">
        <v>0</v>
      </c>
      <c r="N10" s="145"/>
      <c r="O10" s="145">
        <v>8000</v>
      </c>
    </row>
    <row r="11" spans="1:17">
      <c r="A11" s="133" t="s">
        <v>238</v>
      </c>
      <c r="B11" s="131" t="s">
        <v>270</v>
      </c>
      <c r="C11" s="145">
        <f t="shared" ref="C11:C12" si="0">SUM(E11:O11)</f>
        <v>560500</v>
      </c>
      <c r="D11" s="145"/>
      <c r="E11" s="145">
        <v>357884</v>
      </c>
      <c r="F11" s="145"/>
      <c r="G11" s="145">
        <v>200754</v>
      </c>
      <c r="H11" s="145"/>
      <c r="I11" s="145">
        <v>1101</v>
      </c>
      <c r="J11" s="145"/>
      <c r="K11" s="145">
        <v>761</v>
      </c>
      <c r="L11" s="145"/>
      <c r="M11" s="145">
        <v>0</v>
      </c>
      <c r="N11" s="145"/>
      <c r="O11" s="145">
        <v>0</v>
      </c>
    </row>
    <row r="12" spans="1:17">
      <c r="A12" s="133" t="s">
        <v>113</v>
      </c>
      <c r="B12" s="131" t="s">
        <v>95</v>
      </c>
      <c r="C12" s="149">
        <f t="shared" si="0"/>
        <v>428900</v>
      </c>
      <c r="D12" s="145"/>
      <c r="E12" s="149">
        <v>256049</v>
      </c>
      <c r="F12" s="145"/>
      <c r="G12" s="149">
        <v>133895</v>
      </c>
      <c r="H12" s="145">
        <v>0</v>
      </c>
      <c r="I12" s="149">
        <v>37756</v>
      </c>
      <c r="J12" s="145"/>
      <c r="K12" s="149">
        <v>1200</v>
      </c>
      <c r="L12" s="145"/>
      <c r="M12" s="149">
        <v>0</v>
      </c>
      <c r="N12" s="145"/>
      <c r="O12" s="149">
        <v>0</v>
      </c>
      <c r="Q12"/>
    </row>
    <row r="13" spans="1:17">
      <c r="A13" s="133"/>
      <c r="B13" s="131" t="s">
        <v>114</v>
      </c>
      <c r="C13" s="149">
        <f>SUM(C8:C12)</f>
        <v>18506875</v>
      </c>
      <c r="D13" s="145">
        <f t="shared" ref="D13:O13" si="1">SUM(D8:D12)</f>
        <v>0</v>
      </c>
      <c r="E13" s="149">
        <f>SUM(E8:E12)</f>
        <v>9954724</v>
      </c>
      <c r="F13" s="145">
        <f t="shared" si="1"/>
        <v>0</v>
      </c>
      <c r="G13" s="149">
        <f>SUM(G8:G12)</f>
        <v>6806424</v>
      </c>
      <c r="H13" s="145">
        <f t="shared" si="1"/>
        <v>0</v>
      </c>
      <c r="I13" s="149">
        <f t="shared" si="1"/>
        <v>1410522</v>
      </c>
      <c r="J13" s="145">
        <f t="shared" si="1"/>
        <v>0</v>
      </c>
      <c r="K13" s="149">
        <f t="shared" si="1"/>
        <v>327205</v>
      </c>
      <c r="L13" s="145">
        <f t="shared" si="1"/>
        <v>0</v>
      </c>
      <c r="M13" s="149">
        <f t="shared" si="1"/>
        <v>0</v>
      </c>
      <c r="N13" s="145">
        <f t="shared" si="1"/>
        <v>0</v>
      </c>
      <c r="O13" s="149">
        <f t="shared" si="1"/>
        <v>8000</v>
      </c>
      <c r="Q13"/>
    </row>
    <row r="14" spans="1:17">
      <c r="A14" s="133">
        <v>122</v>
      </c>
      <c r="B14" s="131" t="s">
        <v>5</v>
      </c>
      <c r="C14" s="145">
        <f>SUM(E14:O14)</f>
        <v>4121986</v>
      </c>
      <c r="D14" s="145"/>
      <c r="E14" s="145">
        <v>2135761</v>
      </c>
      <c r="F14" s="145"/>
      <c r="G14" s="145">
        <v>1397380</v>
      </c>
      <c r="H14" s="145"/>
      <c r="I14" s="145">
        <v>588750</v>
      </c>
      <c r="J14" s="145"/>
      <c r="K14" s="145">
        <v>95</v>
      </c>
      <c r="L14" s="145"/>
      <c r="M14" s="145">
        <v>0</v>
      </c>
      <c r="N14" s="145"/>
      <c r="O14" s="145">
        <v>0</v>
      </c>
      <c r="Q14"/>
    </row>
    <row r="15" spans="1:17">
      <c r="A15" s="133">
        <v>125</v>
      </c>
      <c r="B15" s="131" t="s">
        <v>110</v>
      </c>
      <c r="C15" s="145">
        <f>SUM(E15:O15)</f>
        <v>2245857</v>
      </c>
      <c r="D15" s="145"/>
      <c r="E15" s="145">
        <v>1361412</v>
      </c>
      <c r="F15" s="145"/>
      <c r="G15" s="145">
        <v>803372</v>
      </c>
      <c r="H15" s="145"/>
      <c r="I15" s="145">
        <v>61073</v>
      </c>
      <c r="J15" s="145"/>
      <c r="K15" s="145">
        <v>20000</v>
      </c>
      <c r="L15" s="145"/>
      <c r="M15" s="145">
        <v>0</v>
      </c>
      <c r="N15" s="145"/>
      <c r="O15" s="145">
        <v>0</v>
      </c>
      <c r="Q15"/>
    </row>
    <row r="16" spans="1:17">
      <c r="A16" s="133" t="s">
        <v>115</v>
      </c>
      <c r="B16" s="131" t="s">
        <v>105</v>
      </c>
      <c r="C16" s="149">
        <f>SUM(E16:O16)</f>
        <v>6000</v>
      </c>
      <c r="D16" s="145"/>
      <c r="E16" s="149">
        <v>0</v>
      </c>
      <c r="F16" s="145"/>
      <c r="G16" s="149">
        <v>0</v>
      </c>
      <c r="H16" s="145"/>
      <c r="I16" s="149">
        <v>0</v>
      </c>
      <c r="J16" s="145"/>
      <c r="K16" s="149">
        <v>0</v>
      </c>
      <c r="L16" s="145"/>
      <c r="M16" s="149">
        <v>500</v>
      </c>
      <c r="N16" s="145"/>
      <c r="O16" s="149">
        <v>5500</v>
      </c>
    </row>
    <row r="17" spans="1:15">
      <c r="A17" s="133"/>
      <c r="B17" s="131" t="s">
        <v>116</v>
      </c>
      <c r="C17" s="149">
        <f>SUM(C14:C16)</f>
        <v>6373843</v>
      </c>
      <c r="D17" s="145"/>
      <c r="E17" s="149">
        <f>SUM(E14:E16)</f>
        <v>3497173</v>
      </c>
      <c r="F17" s="145"/>
      <c r="G17" s="149">
        <f>SUM(G14:G16)</f>
        <v>2200752</v>
      </c>
      <c r="H17" s="145"/>
      <c r="I17" s="149">
        <f>SUM(I14:I16)</f>
        <v>649823</v>
      </c>
      <c r="J17" s="145"/>
      <c r="K17" s="149">
        <f>SUM(K14:K16)</f>
        <v>20095</v>
      </c>
      <c r="L17" s="145"/>
      <c r="M17" s="149">
        <f>SUM(M14:M16)</f>
        <v>500</v>
      </c>
      <c r="N17" s="145"/>
      <c r="O17" s="149">
        <f>SUM(O14:O16)</f>
        <v>5500</v>
      </c>
    </row>
    <row r="18" spans="1:15">
      <c r="A18" s="133" t="s">
        <v>154</v>
      </c>
      <c r="B18" s="131" t="s">
        <v>239</v>
      </c>
      <c r="C18" s="149">
        <f>SUM(E18:O18)</f>
        <v>692925</v>
      </c>
      <c r="D18" s="145"/>
      <c r="E18" s="149">
        <v>450280</v>
      </c>
      <c r="F18" s="145"/>
      <c r="G18" s="149">
        <v>216070</v>
      </c>
      <c r="H18" s="145"/>
      <c r="I18" s="149">
        <v>12575</v>
      </c>
      <c r="J18" s="145"/>
      <c r="K18" s="149">
        <v>14000</v>
      </c>
      <c r="L18" s="145"/>
      <c r="M18" s="149">
        <v>0</v>
      </c>
      <c r="N18" s="145"/>
      <c r="O18" s="149">
        <v>0</v>
      </c>
    </row>
    <row r="19" spans="1:15">
      <c r="A19" s="133"/>
      <c r="B19" s="131" t="s">
        <v>117</v>
      </c>
      <c r="C19" s="150">
        <f>SUM(C18:C18)</f>
        <v>692925</v>
      </c>
      <c r="D19" s="145">
        <f t="shared" ref="D19:N19" si="2">SUM(D18)</f>
        <v>0</v>
      </c>
      <c r="E19" s="150">
        <f>SUM(E18:E18)</f>
        <v>450280</v>
      </c>
      <c r="F19" s="145">
        <f t="shared" si="2"/>
        <v>0</v>
      </c>
      <c r="G19" s="150">
        <f>SUM(G18:G18)</f>
        <v>216070</v>
      </c>
      <c r="H19" s="145">
        <f t="shared" si="2"/>
        <v>0</v>
      </c>
      <c r="I19" s="150">
        <f>SUM(I18:I18)</f>
        <v>12575</v>
      </c>
      <c r="J19" s="145">
        <f t="shared" si="2"/>
        <v>0</v>
      </c>
      <c r="K19" s="150">
        <f>SUM(K18:K18)</f>
        <v>14000</v>
      </c>
      <c r="L19" s="145">
        <f t="shared" si="2"/>
        <v>0</v>
      </c>
      <c r="M19" s="150">
        <f>SUM(M18:M18)</f>
        <v>0</v>
      </c>
      <c r="N19" s="145">
        <f t="shared" si="2"/>
        <v>0</v>
      </c>
      <c r="O19" s="150">
        <f>SUM(O18:O18)</f>
        <v>0</v>
      </c>
    </row>
    <row r="20" spans="1:15">
      <c r="A20" s="133"/>
      <c r="B20" s="131" t="s">
        <v>118</v>
      </c>
      <c r="C20" s="149">
        <f t="shared" ref="C20:O20" si="3">SUM(C13+C17+C19)</f>
        <v>25573643</v>
      </c>
      <c r="D20" s="145">
        <f t="shared" si="3"/>
        <v>0</v>
      </c>
      <c r="E20" s="149">
        <f t="shared" si="3"/>
        <v>13902177</v>
      </c>
      <c r="F20" s="145">
        <f t="shared" si="3"/>
        <v>0</v>
      </c>
      <c r="G20" s="149">
        <f t="shared" si="3"/>
        <v>9223246</v>
      </c>
      <c r="H20" s="145">
        <f t="shared" si="3"/>
        <v>0</v>
      </c>
      <c r="I20" s="149">
        <f t="shared" si="3"/>
        <v>2072920</v>
      </c>
      <c r="J20" s="145">
        <f t="shared" si="3"/>
        <v>0</v>
      </c>
      <c r="K20" s="149">
        <f t="shared" si="3"/>
        <v>361300</v>
      </c>
      <c r="L20" s="145">
        <f t="shared" si="3"/>
        <v>0</v>
      </c>
      <c r="M20" s="149">
        <f t="shared" si="3"/>
        <v>500</v>
      </c>
      <c r="N20" s="145">
        <f t="shared" si="3"/>
        <v>0</v>
      </c>
      <c r="O20" s="149">
        <f t="shared" si="3"/>
        <v>13500</v>
      </c>
    </row>
    <row r="21" spans="1:15">
      <c r="A21" s="133" t="s">
        <v>240</v>
      </c>
      <c r="B21" s="131" t="s">
        <v>271</v>
      </c>
      <c r="C21" s="145">
        <f>SUM(E21:O21)</f>
        <v>13160</v>
      </c>
      <c r="D21" s="145"/>
      <c r="E21" s="145">
        <v>8360</v>
      </c>
      <c r="F21" s="145"/>
      <c r="G21" s="145">
        <v>4800</v>
      </c>
      <c r="H21" s="145"/>
      <c r="I21" s="145">
        <v>0</v>
      </c>
      <c r="J21" s="145"/>
      <c r="K21" s="145">
        <v>0</v>
      </c>
      <c r="L21" s="145"/>
      <c r="M21" s="145">
        <v>0</v>
      </c>
      <c r="N21" s="145"/>
      <c r="O21" s="145">
        <v>0</v>
      </c>
    </row>
    <row r="22" spans="1:15">
      <c r="A22" s="133">
        <v>212</v>
      </c>
      <c r="B22" s="131" t="s">
        <v>111</v>
      </c>
      <c r="C22" s="145">
        <f t="shared" ref="C22:C26" si="4">SUM(E22:O22)</f>
        <v>539633</v>
      </c>
      <c r="D22" s="145"/>
      <c r="E22" s="145">
        <v>348129</v>
      </c>
      <c r="F22" s="145"/>
      <c r="G22" s="145">
        <v>191504</v>
      </c>
      <c r="H22" s="145"/>
      <c r="I22" s="145">
        <v>0</v>
      </c>
      <c r="J22" s="145"/>
      <c r="K22" s="145">
        <v>0</v>
      </c>
      <c r="L22" s="145"/>
      <c r="M22" s="145">
        <v>0</v>
      </c>
      <c r="N22" s="145"/>
      <c r="O22" s="145">
        <v>0</v>
      </c>
    </row>
    <row r="23" spans="1:15" ht="14.45" customHeight="1">
      <c r="A23" s="133">
        <v>213</v>
      </c>
      <c r="B23" s="131" t="s">
        <v>17</v>
      </c>
      <c r="C23" s="145">
        <f t="shared" si="4"/>
        <v>11325</v>
      </c>
      <c r="D23" s="145"/>
      <c r="E23" s="145">
        <v>6930</v>
      </c>
      <c r="F23" s="145"/>
      <c r="G23" s="145">
        <v>4395</v>
      </c>
      <c r="H23" s="145"/>
      <c r="I23" s="145">
        <v>0</v>
      </c>
      <c r="J23" s="145"/>
      <c r="K23" s="145">
        <v>0</v>
      </c>
      <c r="L23" s="145"/>
      <c r="M23" s="145">
        <v>0</v>
      </c>
      <c r="N23" s="145"/>
      <c r="O23" s="145">
        <v>0</v>
      </c>
    </row>
    <row r="24" spans="1:15" ht="15.6" customHeight="1">
      <c r="A24" s="133" t="s">
        <v>241</v>
      </c>
      <c r="B24" s="131" t="s">
        <v>135</v>
      </c>
      <c r="C24" s="145">
        <f t="shared" si="4"/>
        <v>25868</v>
      </c>
      <c r="D24" s="145"/>
      <c r="E24" s="145">
        <v>14840</v>
      </c>
      <c r="F24" s="145"/>
      <c r="G24" s="145">
        <v>7528</v>
      </c>
      <c r="H24" s="145"/>
      <c r="I24" s="145">
        <v>3500</v>
      </c>
      <c r="J24" s="145"/>
      <c r="K24" s="145">
        <v>0</v>
      </c>
      <c r="L24" s="145"/>
      <c r="M24" s="145">
        <v>0</v>
      </c>
      <c r="N24" s="145"/>
      <c r="O24" s="145">
        <v>0</v>
      </c>
    </row>
    <row r="25" spans="1:15" ht="15.6" customHeight="1">
      <c r="A25" s="133" t="s">
        <v>242</v>
      </c>
      <c r="B25" s="131" t="s">
        <v>272</v>
      </c>
      <c r="C25" s="145">
        <f t="shared" si="4"/>
        <v>522152</v>
      </c>
      <c r="D25" s="145"/>
      <c r="E25" s="145">
        <v>164751</v>
      </c>
      <c r="F25" s="145"/>
      <c r="G25" s="145">
        <v>107401</v>
      </c>
      <c r="H25" s="145"/>
      <c r="I25" s="145">
        <v>250000</v>
      </c>
      <c r="J25" s="145"/>
      <c r="K25" s="145">
        <v>0</v>
      </c>
      <c r="L25" s="145"/>
      <c r="M25" s="145">
        <v>0</v>
      </c>
      <c r="N25" s="145"/>
      <c r="O25" s="145">
        <v>0</v>
      </c>
    </row>
    <row r="26" spans="1:15">
      <c r="A26" s="133" t="s">
        <v>243</v>
      </c>
      <c r="B26" s="131" t="s">
        <v>189</v>
      </c>
      <c r="C26" s="145">
        <f t="shared" si="4"/>
        <v>1663687</v>
      </c>
      <c r="D26" s="145"/>
      <c r="E26" s="145">
        <v>925847</v>
      </c>
      <c r="F26" s="145"/>
      <c r="G26" s="145">
        <v>645961</v>
      </c>
      <c r="H26" s="145"/>
      <c r="I26" s="145">
        <v>48042</v>
      </c>
      <c r="J26" s="145"/>
      <c r="K26" s="145">
        <v>43837</v>
      </c>
      <c r="L26" s="145"/>
      <c r="M26" s="145">
        <v>0</v>
      </c>
      <c r="N26" s="145"/>
      <c r="O26" s="145">
        <v>0</v>
      </c>
    </row>
    <row r="27" spans="1:15">
      <c r="A27" s="133">
        <v>219</v>
      </c>
      <c r="B27" s="131" t="s">
        <v>16</v>
      </c>
      <c r="C27" s="149">
        <f>SUM(E27:O27)</f>
        <v>472499</v>
      </c>
      <c r="D27" s="145"/>
      <c r="E27" s="149">
        <v>231567</v>
      </c>
      <c r="F27" s="145"/>
      <c r="G27" s="149">
        <v>228682</v>
      </c>
      <c r="H27" s="145"/>
      <c r="I27" s="149">
        <v>0</v>
      </c>
      <c r="J27" s="145"/>
      <c r="K27" s="149">
        <v>6250</v>
      </c>
      <c r="L27" s="145"/>
      <c r="M27" s="149">
        <v>0</v>
      </c>
      <c r="N27" s="145"/>
      <c r="O27" s="149">
        <v>6000</v>
      </c>
    </row>
    <row r="28" spans="1:15">
      <c r="A28" s="133"/>
      <c r="B28" s="131" t="s">
        <v>119</v>
      </c>
      <c r="C28" s="149">
        <f>SUM(C21:C27)</f>
        <v>3248324</v>
      </c>
      <c r="D28" s="145">
        <f t="shared" ref="D28:O28" si="5">SUM(D22:D27)</f>
        <v>0</v>
      </c>
      <c r="E28" s="149">
        <f>SUM(E21:E27)</f>
        <v>1700424</v>
      </c>
      <c r="F28" s="145">
        <f t="shared" si="5"/>
        <v>0</v>
      </c>
      <c r="G28" s="149">
        <f>SUM(G21:G27)</f>
        <v>1190271</v>
      </c>
      <c r="H28" s="145">
        <f t="shared" si="5"/>
        <v>0</v>
      </c>
      <c r="I28" s="149">
        <f t="shared" si="5"/>
        <v>301542</v>
      </c>
      <c r="J28" s="145">
        <f t="shared" si="5"/>
        <v>0</v>
      </c>
      <c r="K28" s="149">
        <f t="shared" si="5"/>
        <v>50087</v>
      </c>
      <c r="L28" s="145">
        <f t="shared" si="5"/>
        <v>0</v>
      </c>
      <c r="M28" s="149">
        <f t="shared" si="5"/>
        <v>0</v>
      </c>
      <c r="N28" s="145">
        <f t="shared" si="5"/>
        <v>0</v>
      </c>
      <c r="O28" s="149">
        <f t="shared" si="5"/>
        <v>6000</v>
      </c>
    </row>
    <row r="29" spans="1:15">
      <c r="A29" s="133"/>
      <c r="B29" s="131"/>
      <c r="C29" s="145"/>
      <c r="D29" s="145"/>
      <c r="E29" s="145"/>
      <c r="F29" s="145"/>
      <c r="G29" s="145"/>
      <c r="H29" s="145"/>
      <c r="I29" s="145"/>
      <c r="J29" s="145"/>
      <c r="K29" s="145"/>
      <c r="L29" s="145"/>
      <c r="M29" s="145"/>
      <c r="N29" s="145"/>
      <c r="O29" s="145"/>
    </row>
    <row r="30" spans="1:15">
      <c r="A30" s="133"/>
      <c r="B30" s="131"/>
      <c r="C30" s="145"/>
      <c r="D30" s="145"/>
      <c r="E30" s="145" t="s">
        <v>220</v>
      </c>
      <c r="F30" s="145"/>
      <c r="G30" s="145"/>
      <c r="H30" s="145"/>
      <c r="I30" s="145"/>
      <c r="J30" s="145"/>
      <c r="K30" s="145"/>
      <c r="L30" s="145"/>
      <c r="M30" s="145"/>
      <c r="N30" s="145"/>
      <c r="O30" s="145"/>
    </row>
    <row r="31" spans="1:15">
      <c r="A31" s="133"/>
      <c r="B31" s="131"/>
      <c r="C31" s="145"/>
      <c r="D31" s="145"/>
      <c r="E31" s="145"/>
      <c r="F31" s="145"/>
      <c r="G31" s="145"/>
      <c r="H31" s="145"/>
      <c r="I31" s="145"/>
      <c r="J31" s="145"/>
      <c r="K31" s="145"/>
      <c r="L31" s="145"/>
      <c r="M31" s="145"/>
      <c r="N31" s="145"/>
      <c r="O31" s="145"/>
    </row>
    <row r="32" spans="1:15">
      <c r="A32" s="133">
        <v>221</v>
      </c>
      <c r="B32" s="131" t="s">
        <v>18</v>
      </c>
      <c r="C32" s="145">
        <f>SUM(E32:O32)</f>
        <v>1049359</v>
      </c>
      <c r="D32" s="145"/>
      <c r="E32" s="145">
        <v>428318</v>
      </c>
      <c r="F32" s="145"/>
      <c r="G32" s="145">
        <v>232539</v>
      </c>
      <c r="H32" s="145"/>
      <c r="I32" s="145">
        <v>163662</v>
      </c>
      <c r="J32" s="145"/>
      <c r="K32" s="145">
        <v>224040</v>
      </c>
      <c r="L32" s="145"/>
      <c r="M32" s="145">
        <v>0</v>
      </c>
      <c r="N32" s="145"/>
      <c r="O32" s="145">
        <v>800</v>
      </c>
    </row>
    <row r="33" spans="1:15">
      <c r="A33" s="133">
        <v>222</v>
      </c>
      <c r="B33" s="131" t="s">
        <v>6</v>
      </c>
      <c r="C33" s="145">
        <f>SUM(E33:O33)</f>
        <v>600</v>
      </c>
      <c r="D33" s="145"/>
      <c r="E33" s="145">
        <v>0</v>
      </c>
      <c r="F33" s="145"/>
      <c r="G33" s="145">
        <v>0</v>
      </c>
      <c r="H33" s="145"/>
      <c r="I33" s="145">
        <v>0</v>
      </c>
      <c r="J33" s="145"/>
      <c r="K33" s="145">
        <v>600</v>
      </c>
      <c r="L33" s="145"/>
      <c r="M33" s="145">
        <v>0</v>
      </c>
      <c r="N33" s="145"/>
      <c r="O33" s="145">
        <v>0</v>
      </c>
    </row>
    <row r="34" spans="1:15">
      <c r="A34" s="133">
        <v>226</v>
      </c>
      <c r="B34" s="131" t="s">
        <v>19</v>
      </c>
      <c r="C34" s="145">
        <f>SUM(E34:O34)</f>
        <v>313204</v>
      </c>
      <c r="D34" s="145"/>
      <c r="E34" s="145">
        <v>190253</v>
      </c>
      <c r="F34" s="145"/>
      <c r="G34" s="145">
        <v>104351</v>
      </c>
      <c r="H34" s="145"/>
      <c r="I34" s="145">
        <v>15600</v>
      </c>
      <c r="J34" s="145"/>
      <c r="K34" s="145">
        <v>3000</v>
      </c>
      <c r="L34" s="145"/>
      <c r="M34" s="145">
        <v>0</v>
      </c>
      <c r="N34" s="145"/>
      <c r="O34" s="145">
        <v>0</v>
      </c>
    </row>
    <row r="35" spans="1:15">
      <c r="A35" s="133" t="s">
        <v>249</v>
      </c>
      <c r="B35" s="131" t="s">
        <v>99</v>
      </c>
      <c r="C35" s="145">
        <f>SUM(E35:O35)</f>
        <v>356</v>
      </c>
      <c r="D35" s="145"/>
      <c r="E35" s="145">
        <v>0</v>
      </c>
      <c r="F35" s="145"/>
      <c r="G35" s="145">
        <v>0</v>
      </c>
      <c r="H35" s="145"/>
      <c r="I35" s="145">
        <v>356</v>
      </c>
      <c r="J35" s="145"/>
      <c r="K35" s="145">
        <v>0</v>
      </c>
      <c r="L35" s="145"/>
      <c r="M35" s="145">
        <v>0</v>
      </c>
      <c r="N35" s="145"/>
      <c r="O35" s="145">
        <v>0</v>
      </c>
    </row>
    <row r="36" spans="1:15">
      <c r="A36" s="133"/>
      <c r="B36" s="131" t="s">
        <v>120</v>
      </c>
      <c r="C36" s="150">
        <f>SUM(C32:C35)</f>
        <v>1363519</v>
      </c>
      <c r="D36" s="145"/>
      <c r="E36" s="150">
        <f>SUM(E32:E35)</f>
        <v>618571</v>
      </c>
      <c r="F36" s="145"/>
      <c r="G36" s="150">
        <f>SUM(G32:G35)</f>
        <v>336890</v>
      </c>
      <c r="H36" s="145"/>
      <c r="I36" s="150">
        <f>SUM(I32:I35)</f>
        <v>179618</v>
      </c>
      <c r="J36" s="145"/>
      <c r="K36" s="150">
        <f>SUM(K32:K35)</f>
        <v>227640</v>
      </c>
      <c r="L36" s="145"/>
      <c r="M36" s="150">
        <f>SUM(M32:M35)</f>
        <v>0</v>
      </c>
      <c r="N36" s="145"/>
      <c r="O36" s="150">
        <f>SUM(O32:O35)</f>
        <v>800</v>
      </c>
    </row>
    <row r="37" spans="1:15">
      <c r="A37" s="133">
        <v>231</v>
      </c>
      <c r="B37" s="131" t="s">
        <v>8</v>
      </c>
      <c r="C37" s="145">
        <f>SUM(E37:O37)</f>
        <v>108310</v>
      </c>
      <c r="D37" s="145"/>
      <c r="E37" s="145">
        <v>0</v>
      </c>
      <c r="F37" s="145"/>
      <c r="G37" s="145">
        <v>0</v>
      </c>
      <c r="H37" s="145"/>
      <c r="I37" s="145">
        <v>106710</v>
      </c>
      <c r="J37" s="145"/>
      <c r="K37" s="145">
        <v>1500</v>
      </c>
      <c r="L37" s="145">
        <v>0</v>
      </c>
      <c r="M37" s="145">
        <v>0</v>
      </c>
      <c r="N37" s="145"/>
      <c r="O37" s="145">
        <v>100</v>
      </c>
    </row>
    <row r="38" spans="1:15">
      <c r="A38" s="133">
        <v>232</v>
      </c>
      <c r="B38" s="131" t="s">
        <v>9</v>
      </c>
      <c r="C38" s="149">
        <f>SUM(E38:O38)</f>
        <v>589629</v>
      </c>
      <c r="D38" s="145"/>
      <c r="E38" s="149">
        <v>298912</v>
      </c>
      <c r="F38" s="145"/>
      <c r="G38" s="149">
        <v>188835</v>
      </c>
      <c r="H38" s="145"/>
      <c r="I38" s="149">
        <v>71770</v>
      </c>
      <c r="J38" s="145"/>
      <c r="K38" s="149">
        <v>20687</v>
      </c>
      <c r="L38" s="145"/>
      <c r="M38" s="149">
        <v>0</v>
      </c>
      <c r="N38" s="145"/>
      <c r="O38" s="149">
        <v>9425</v>
      </c>
    </row>
    <row r="39" spans="1:15">
      <c r="A39" s="133"/>
      <c r="B39" s="131" t="s">
        <v>121</v>
      </c>
      <c r="C39" s="149">
        <f>SUM(C37:C38)</f>
        <v>697939</v>
      </c>
      <c r="D39" s="151"/>
      <c r="E39" s="149">
        <f>SUM(E37:E38)</f>
        <v>298912</v>
      </c>
      <c r="F39" s="151"/>
      <c r="G39" s="149">
        <f>SUM(G37:G38)</f>
        <v>188835</v>
      </c>
      <c r="H39" s="151"/>
      <c r="I39" s="149">
        <f>SUM(I37:I38)</f>
        <v>178480</v>
      </c>
      <c r="J39" s="151"/>
      <c r="K39" s="149">
        <f>SUM(K37:K38)</f>
        <v>22187</v>
      </c>
      <c r="L39" s="151"/>
      <c r="M39" s="149">
        <f>SUM(M37:M38)</f>
        <v>0</v>
      </c>
      <c r="N39" s="151"/>
      <c r="O39" s="149">
        <f>SUM(O37:O38)</f>
        <v>9525</v>
      </c>
    </row>
    <row r="40" spans="1:15">
      <c r="A40" s="133">
        <v>241</v>
      </c>
      <c r="B40" s="131" t="s">
        <v>20</v>
      </c>
      <c r="C40" s="149">
        <f>SUM(E40:O40)</f>
        <v>2328810</v>
      </c>
      <c r="D40" s="145"/>
      <c r="E40" s="149">
        <v>1417351</v>
      </c>
      <c r="F40" s="145"/>
      <c r="G40" s="149">
        <v>893254</v>
      </c>
      <c r="H40" s="145"/>
      <c r="I40" s="149">
        <v>4805</v>
      </c>
      <c r="J40" s="145"/>
      <c r="K40" s="149">
        <v>13400</v>
      </c>
      <c r="L40" s="145"/>
      <c r="M40" s="149">
        <v>0</v>
      </c>
      <c r="N40" s="145"/>
      <c r="O40" s="149">
        <v>0</v>
      </c>
    </row>
    <row r="41" spans="1:15">
      <c r="A41" s="133"/>
      <c r="B41" s="131" t="s">
        <v>122</v>
      </c>
      <c r="C41" s="149">
        <f>SUM(C40:C40)</f>
        <v>2328810</v>
      </c>
      <c r="D41" s="145"/>
      <c r="E41" s="149">
        <f>SUM(E40:E40)</f>
        <v>1417351</v>
      </c>
      <c r="F41" s="145"/>
      <c r="G41" s="149">
        <f>SUM(G40:G40)</f>
        <v>893254</v>
      </c>
      <c r="H41" s="145"/>
      <c r="I41" s="149">
        <f>SUM(I40:I40)</f>
        <v>4805</v>
      </c>
      <c r="J41" s="145"/>
      <c r="K41" s="149">
        <f>SUM(K40:K40)</f>
        <v>13400</v>
      </c>
      <c r="L41" s="145"/>
      <c r="M41" s="149">
        <f>SUM(M40:M40)</f>
        <v>0</v>
      </c>
      <c r="N41" s="145"/>
      <c r="O41" s="149">
        <f>SUM(O40:O40)</f>
        <v>0</v>
      </c>
    </row>
    <row r="42" spans="1:15">
      <c r="A42" s="133">
        <v>252</v>
      </c>
      <c r="B42" s="131" t="s">
        <v>10</v>
      </c>
      <c r="C42" s="145">
        <f>SUM(E42:O42)</f>
        <v>788964</v>
      </c>
      <c r="D42" s="145"/>
      <c r="E42" s="145">
        <v>470567</v>
      </c>
      <c r="F42" s="145"/>
      <c r="G42" s="145">
        <v>253360</v>
      </c>
      <c r="H42" s="145"/>
      <c r="I42" s="145">
        <f>38462+6500</f>
        <v>44962</v>
      </c>
      <c r="J42" s="145"/>
      <c r="K42" s="145">
        <v>3500</v>
      </c>
      <c r="L42" s="145"/>
      <c r="M42" s="145">
        <v>0</v>
      </c>
      <c r="N42" s="145"/>
      <c r="O42" s="145">
        <v>16575</v>
      </c>
    </row>
    <row r="43" spans="1:15">
      <c r="A43" s="133" t="s">
        <v>244</v>
      </c>
      <c r="B43" s="131" t="s">
        <v>102</v>
      </c>
      <c r="C43" s="145">
        <f>SUM(E43:O43)</f>
        <v>10000</v>
      </c>
      <c r="D43" s="145"/>
      <c r="E43" s="145">
        <v>0</v>
      </c>
      <c r="F43" s="145"/>
      <c r="G43" s="145">
        <v>0</v>
      </c>
      <c r="H43" s="145"/>
      <c r="I43" s="145">
        <v>10000</v>
      </c>
      <c r="J43" s="145"/>
      <c r="K43" s="145">
        <v>0</v>
      </c>
      <c r="L43" s="145"/>
      <c r="M43" s="145">
        <v>0</v>
      </c>
      <c r="N43" s="145"/>
      <c r="O43" s="145">
        <v>0</v>
      </c>
    </row>
    <row r="44" spans="1:15">
      <c r="A44" s="133"/>
      <c r="B44" s="131" t="s">
        <v>123</v>
      </c>
      <c r="C44" s="150">
        <f>SUM(C42:C43)</f>
        <v>798964</v>
      </c>
      <c r="D44" s="145"/>
      <c r="E44" s="150">
        <f>SUM(E42:E43)</f>
        <v>470567</v>
      </c>
      <c r="F44" s="145"/>
      <c r="G44" s="150">
        <f>SUM(G42:G43)</f>
        <v>253360</v>
      </c>
      <c r="H44" s="145"/>
      <c r="I44" s="150">
        <f>SUM(I42:I43)</f>
        <v>54962</v>
      </c>
      <c r="J44" s="145"/>
      <c r="K44" s="150">
        <f>SUM(K42:K43)</f>
        <v>3500</v>
      </c>
      <c r="L44" s="145"/>
      <c r="M44" s="150">
        <f>SUM(M42:M43)</f>
        <v>0</v>
      </c>
      <c r="N44" s="145"/>
      <c r="O44" s="150">
        <f>SUM(O42:O43)</f>
        <v>16575</v>
      </c>
    </row>
    <row r="45" spans="1:15">
      <c r="A45" s="133">
        <v>261</v>
      </c>
      <c r="B45" s="134" t="s">
        <v>21</v>
      </c>
      <c r="C45" s="145">
        <f>SUM(E45:O45)</f>
        <v>4895920</v>
      </c>
      <c r="D45" s="145"/>
      <c r="E45" s="145">
        <v>0</v>
      </c>
      <c r="F45" s="145"/>
      <c r="G45" s="145">
        <v>0</v>
      </c>
      <c r="H45" s="145"/>
      <c r="I45" s="145">
        <f>496534+3319336</f>
        <v>3815870</v>
      </c>
      <c r="J45" s="145"/>
      <c r="K45" s="145">
        <v>1080000</v>
      </c>
      <c r="L45" s="145"/>
      <c r="M45" s="145">
        <v>0</v>
      </c>
      <c r="N45" s="145" t="s">
        <v>27</v>
      </c>
      <c r="O45" s="145">
        <v>50</v>
      </c>
    </row>
    <row r="46" spans="1:15">
      <c r="A46" s="133" t="s">
        <v>157</v>
      </c>
      <c r="B46" s="134" t="s">
        <v>158</v>
      </c>
      <c r="C46" s="149">
        <f>SUM(E46:O46)</f>
        <v>1071026</v>
      </c>
      <c r="D46" s="145"/>
      <c r="E46" s="149">
        <v>16902</v>
      </c>
      <c r="F46" s="145">
        <v>0</v>
      </c>
      <c r="G46" s="149">
        <v>7273</v>
      </c>
      <c r="H46" s="145"/>
      <c r="I46" s="149">
        <f>847810+195041</f>
        <v>1042851</v>
      </c>
      <c r="J46" s="145"/>
      <c r="K46" s="149">
        <v>4000</v>
      </c>
      <c r="L46" s="145"/>
      <c r="M46" s="149">
        <v>0</v>
      </c>
      <c r="N46" s="145"/>
      <c r="O46" s="149">
        <v>0</v>
      </c>
    </row>
    <row r="47" spans="1:15">
      <c r="A47" s="133"/>
      <c r="B47" s="131" t="s">
        <v>124</v>
      </c>
      <c r="C47" s="149">
        <f>SUM(C45:C46)</f>
        <v>5966946</v>
      </c>
      <c r="D47" s="145"/>
      <c r="E47" s="149">
        <f>SUM(E45:E46)</f>
        <v>16902</v>
      </c>
      <c r="F47" s="145"/>
      <c r="G47" s="149">
        <f>SUM(G45:G46)</f>
        <v>7273</v>
      </c>
      <c r="H47" s="145"/>
      <c r="I47" s="149">
        <f>SUM(I45:I46)</f>
        <v>4858721</v>
      </c>
      <c r="J47" s="145"/>
      <c r="K47" s="149">
        <f>SUM(K45:K46)</f>
        <v>1084000</v>
      </c>
      <c r="L47" s="145"/>
      <c r="M47" s="149">
        <f>SUM(M45:M46)</f>
        <v>0</v>
      </c>
      <c r="N47" s="145"/>
      <c r="O47" s="149">
        <f>SUM(O45:O46)</f>
        <v>50</v>
      </c>
    </row>
    <row r="48" spans="1:15">
      <c r="A48" s="133">
        <v>271</v>
      </c>
      <c r="B48" s="131" t="s">
        <v>22</v>
      </c>
      <c r="C48" s="145">
        <f>SUM(E48:O48)</f>
        <v>2329547</v>
      </c>
      <c r="D48" s="145"/>
      <c r="E48" s="149">
        <v>900</v>
      </c>
      <c r="F48" s="145"/>
      <c r="G48" s="149">
        <v>0</v>
      </c>
      <c r="H48" s="145"/>
      <c r="I48" s="149">
        <v>2193647</v>
      </c>
      <c r="J48" s="145"/>
      <c r="K48" s="149">
        <v>120000</v>
      </c>
      <c r="L48" s="145"/>
      <c r="M48" s="149">
        <v>15000</v>
      </c>
      <c r="N48" s="145"/>
      <c r="O48" s="149">
        <v>0</v>
      </c>
    </row>
    <row r="49" spans="1:17">
      <c r="A49" s="133"/>
      <c r="B49" s="131" t="s">
        <v>125</v>
      </c>
      <c r="C49" s="150">
        <f>SUM(C48)</f>
        <v>2329547</v>
      </c>
      <c r="D49" s="145"/>
      <c r="E49" s="150">
        <f>SUM(E48)</f>
        <v>900</v>
      </c>
      <c r="F49" s="145"/>
      <c r="G49" s="150">
        <f>SUM(G48)</f>
        <v>0</v>
      </c>
      <c r="H49" s="145"/>
      <c r="I49" s="150">
        <f>SUM(I48)</f>
        <v>2193647</v>
      </c>
      <c r="J49" s="145"/>
      <c r="K49" s="150">
        <f>SUM(K48)</f>
        <v>120000</v>
      </c>
      <c r="L49" s="145"/>
      <c r="M49" s="150">
        <f>SUM(M48)</f>
        <v>15000</v>
      </c>
      <c r="N49" s="145"/>
      <c r="O49" s="150">
        <f>SUM(O48)</f>
        <v>0</v>
      </c>
    </row>
    <row r="50" spans="1:17">
      <c r="A50" s="133"/>
      <c r="B50" s="131"/>
      <c r="C50" s="145"/>
      <c r="D50" s="145"/>
      <c r="E50" s="145"/>
      <c r="F50" s="145"/>
      <c r="G50" s="145"/>
      <c r="H50" s="145"/>
      <c r="I50" s="145"/>
      <c r="J50" s="145"/>
      <c r="K50" s="145"/>
      <c r="L50" s="145"/>
      <c r="M50" s="145"/>
      <c r="N50" s="145"/>
      <c r="O50" s="145"/>
    </row>
    <row r="51" spans="1:17">
      <c r="A51" s="133"/>
      <c r="B51" s="131"/>
      <c r="C51" s="145"/>
      <c r="D51" s="145"/>
      <c r="E51" s="145" t="s">
        <v>221</v>
      </c>
      <c r="F51" s="145"/>
      <c r="G51" s="145"/>
      <c r="H51" s="145"/>
      <c r="I51" s="145"/>
      <c r="J51" s="145"/>
      <c r="K51" s="145"/>
      <c r="L51" s="145"/>
      <c r="M51" s="145"/>
      <c r="N51" s="145"/>
      <c r="O51" s="145"/>
    </row>
    <row r="52" spans="1:17">
      <c r="A52" s="133"/>
      <c r="B52" s="131"/>
      <c r="C52" s="145"/>
      <c r="D52" s="145"/>
      <c r="E52" s="145"/>
      <c r="F52" s="145"/>
      <c r="G52" s="145"/>
      <c r="H52" s="145"/>
      <c r="I52" s="145"/>
      <c r="J52" s="145"/>
      <c r="K52" s="145"/>
      <c r="L52" s="145"/>
      <c r="M52" s="145"/>
      <c r="N52" s="145"/>
      <c r="O52" s="145"/>
    </row>
    <row r="53" spans="1:17">
      <c r="A53" s="133"/>
      <c r="B53" s="131"/>
      <c r="C53" s="145"/>
      <c r="D53" s="145"/>
      <c r="E53" s="145"/>
      <c r="F53" s="145"/>
      <c r="G53" s="145"/>
      <c r="H53" s="145"/>
      <c r="I53" s="145"/>
      <c r="J53" s="145"/>
      <c r="K53" s="145"/>
      <c r="L53" s="145"/>
      <c r="M53" s="145"/>
      <c r="N53" s="145"/>
      <c r="O53" s="145"/>
    </row>
    <row r="54" spans="1:17">
      <c r="A54" s="133"/>
      <c r="B54" s="131"/>
      <c r="C54" s="145"/>
      <c r="D54" s="145"/>
      <c r="E54" s="145"/>
      <c r="F54" s="145"/>
      <c r="G54" s="145"/>
      <c r="H54" s="145"/>
      <c r="I54" s="145"/>
      <c r="J54" s="145"/>
      <c r="K54" s="145"/>
      <c r="L54" s="145"/>
      <c r="M54" s="145"/>
      <c r="N54" s="145"/>
      <c r="O54" s="145"/>
    </row>
    <row r="55" spans="1:17">
      <c r="A55" s="133"/>
      <c r="B55" s="131"/>
      <c r="C55" s="145"/>
      <c r="D55" s="145"/>
      <c r="E55" s="145"/>
      <c r="F55" s="145"/>
      <c r="G55" s="145"/>
      <c r="H55" s="145"/>
      <c r="I55" s="145"/>
      <c r="J55" s="145"/>
      <c r="K55" s="145"/>
      <c r="L55" s="145"/>
      <c r="M55" s="145"/>
      <c r="N55" s="145"/>
      <c r="O55" s="145"/>
    </row>
    <row r="56" spans="1:17">
      <c r="A56" s="133"/>
      <c r="B56" s="131"/>
      <c r="C56" s="145"/>
      <c r="D56" s="145"/>
      <c r="E56" s="145"/>
      <c r="F56" s="145"/>
      <c r="G56" s="145"/>
      <c r="H56" s="145"/>
      <c r="I56" s="145"/>
      <c r="J56" s="145"/>
      <c r="K56" s="145"/>
      <c r="L56" s="145"/>
      <c r="M56" s="145"/>
      <c r="N56" s="145"/>
      <c r="O56" s="145"/>
    </row>
    <row r="57" spans="1:17">
      <c r="A57" s="133" t="s">
        <v>338</v>
      </c>
      <c r="B57" s="127" t="s">
        <v>339</v>
      </c>
      <c r="C57" s="145">
        <f>SUM(E57:O57)</f>
        <v>226279</v>
      </c>
      <c r="D57" s="151"/>
      <c r="E57" s="151">
        <v>0</v>
      </c>
      <c r="F57" s="151"/>
      <c r="G57" s="151">
        <v>0</v>
      </c>
      <c r="H57" s="151"/>
      <c r="I57" s="145">
        <v>0</v>
      </c>
      <c r="J57" s="151"/>
      <c r="K57" s="145">
        <v>226279</v>
      </c>
      <c r="L57" s="151"/>
      <c r="M57" s="151">
        <v>0</v>
      </c>
      <c r="N57" s="151"/>
      <c r="O57" s="151">
        <v>0</v>
      </c>
    </row>
    <row r="58" spans="1:17">
      <c r="A58" s="133" t="s">
        <v>286</v>
      </c>
      <c r="B58" s="131" t="s">
        <v>146</v>
      </c>
      <c r="C58" s="145">
        <f>SUM(E58:O58)</f>
        <v>68500</v>
      </c>
      <c r="D58" s="151"/>
      <c r="E58" s="145">
        <v>3500</v>
      </c>
      <c r="F58" s="151"/>
      <c r="G58" s="145">
        <v>0</v>
      </c>
      <c r="H58" s="151"/>
      <c r="I58" s="145">
        <v>65000</v>
      </c>
      <c r="J58" s="151"/>
      <c r="K58" s="151">
        <v>0</v>
      </c>
      <c r="L58" s="151"/>
      <c r="M58" s="151">
        <v>0</v>
      </c>
      <c r="N58" s="151"/>
      <c r="O58" s="151">
        <v>0</v>
      </c>
    </row>
    <row r="59" spans="1:17">
      <c r="A59" s="133" t="s">
        <v>245</v>
      </c>
      <c r="B59" s="131" t="s">
        <v>126</v>
      </c>
      <c r="C59" s="145">
        <f>SUM(E59:O59)</f>
        <v>799889</v>
      </c>
      <c r="D59" s="151"/>
      <c r="E59" s="145">
        <v>222180</v>
      </c>
      <c r="F59" s="151"/>
      <c r="G59" s="145">
        <v>450332</v>
      </c>
      <c r="H59" s="151"/>
      <c r="I59" s="145">
        <v>117511</v>
      </c>
      <c r="J59" s="151"/>
      <c r="K59" s="145">
        <v>3166</v>
      </c>
      <c r="L59" s="151"/>
      <c r="M59" s="145">
        <v>0</v>
      </c>
      <c r="N59" s="151"/>
      <c r="O59" s="145">
        <v>6700</v>
      </c>
    </row>
    <row r="60" spans="1:17">
      <c r="A60" s="133" t="s">
        <v>127</v>
      </c>
      <c r="B60" s="131" t="s">
        <v>128</v>
      </c>
      <c r="C60" s="145">
        <f>SUM(E60:O60)</f>
        <v>1441058</v>
      </c>
      <c r="D60" s="145"/>
      <c r="E60" s="145">
        <v>163632</v>
      </c>
      <c r="F60" s="145"/>
      <c r="G60" s="145">
        <v>91693</v>
      </c>
      <c r="H60" s="145"/>
      <c r="I60" s="145">
        <f>955693+105900</f>
        <v>1061593</v>
      </c>
      <c r="J60" s="145"/>
      <c r="K60" s="145">
        <v>6620</v>
      </c>
      <c r="L60" s="145"/>
      <c r="M60" s="145">
        <v>116925</v>
      </c>
      <c r="N60" s="145"/>
      <c r="O60" s="145">
        <v>595</v>
      </c>
    </row>
    <row r="61" spans="1:17">
      <c r="A61" s="133" t="s">
        <v>246</v>
      </c>
      <c r="B61" s="131" t="s">
        <v>247</v>
      </c>
      <c r="C61" s="149">
        <f>SUM(E61:O61)</f>
        <v>95201</v>
      </c>
      <c r="D61" s="145"/>
      <c r="E61" s="149">
        <v>51198</v>
      </c>
      <c r="F61" s="145"/>
      <c r="G61" s="149">
        <v>40411</v>
      </c>
      <c r="H61" s="145"/>
      <c r="I61" s="149">
        <v>2987</v>
      </c>
      <c r="J61" s="145"/>
      <c r="K61" s="149">
        <v>605</v>
      </c>
      <c r="L61" s="145"/>
      <c r="M61" s="149">
        <v>0</v>
      </c>
      <c r="N61" s="145"/>
      <c r="O61" s="149">
        <v>0</v>
      </c>
      <c r="Q61"/>
    </row>
    <row r="62" spans="1:17">
      <c r="A62" s="133"/>
      <c r="B62" s="131" t="s">
        <v>129</v>
      </c>
      <c r="C62" s="149">
        <f>SUM(C57:C61)</f>
        <v>2630927</v>
      </c>
      <c r="D62" s="151"/>
      <c r="E62" s="149">
        <f>SUM(E57:E61)</f>
        <v>440510</v>
      </c>
      <c r="F62" s="151"/>
      <c r="G62" s="149">
        <f>SUM(G57:G61)</f>
        <v>582436</v>
      </c>
      <c r="H62" s="151"/>
      <c r="I62" s="149">
        <f>SUM(I57:I61)</f>
        <v>1247091</v>
      </c>
      <c r="J62" s="151"/>
      <c r="K62" s="149">
        <f>SUM(K57:K61)</f>
        <v>236670</v>
      </c>
      <c r="L62" s="151"/>
      <c r="M62" s="149">
        <f>SUM(M57:M61)</f>
        <v>116925</v>
      </c>
      <c r="N62" s="151"/>
      <c r="O62" s="149">
        <f>SUM(O57:O61)</f>
        <v>7295</v>
      </c>
      <c r="Q62"/>
    </row>
    <row r="63" spans="1:17">
      <c r="A63" s="133" t="s">
        <v>171</v>
      </c>
      <c r="B63" s="131" t="s">
        <v>25</v>
      </c>
      <c r="C63" s="145">
        <f>SUM(E63:O63)</f>
        <v>599131</v>
      </c>
      <c r="D63" s="151"/>
      <c r="E63" s="145">
        <v>152745</v>
      </c>
      <c r="F63" s="151"/>
      <c r="G63" s="145">
        <v>79302</v>
      </c>
      <c r="H63" s="151"/>
      <c r="I63" s="145">
        <v>199530</v>
      </c>
      <c r="J63" s="151"/>
      <c r="K63" s="145">
        <v>163909</v>
      </c>
      <c r="L63" s="151"/>
      <c r="M63" s="145">
        <v>0</v>
      </c>
      <c r="N63" s="151"/>
      <c r="O63" s="145">
        <v>3645</v>
      </c>
      <c r="Q63"/>
    </row>
    <row r="64" spans="1:17">
      <c r="A64" s="133"/>
      <c r="B64" s="131" t="s">
        <v>293</v>
      </c>
      <c r="C64" s="150">
        <f>SUM(C63:D63)</f>
        <v>599131</v>
      </c>
      <c r="D64" s="145"/>
      <c r="E64" s="150">
        <f>SUM(E63)</f>
        <v>152745</v>
      </c>
      <c r="F64" s="145"/>
      <c r="G64" s="150">
        <f>SUM(G63)</f>
        <v>79302</v>
      </c>
      <c r="H64" s="145"/>
      <c r="I64" s="150">
        <f>SUM(I63:I63)</f>
        <v>199530</v>
      </c>
      <c r="J64" s="145"/>
      <c r="K64" s="150">
        <f>SUM(K63)</f>
        <v>163909</v>
      </c>
      <c r="L64" s="145"/>
      <c r="M64" s="150">
        <f>SUM(M63)</f>
        <v>0</v>
      </c>
      <c r="N64" s="145"/>
      <c r="O64" s="150">
        <f>SUM(O63)</f>
        <v>3645</v>
      </c>
      <c r="Q64"/>
    </row>
    <row r="65" spans="1:17">
      <c r="A65" s="133" t="s">
        <v>248</v>
      </c>
      <c r="B65" s="131" t="s">
        <v>273</v>
      </c>
      <c r="C65" s="145">
        <f t="shared" ref="C65:C66" si="6">SUM(E65:O65)</f>
        <v>22302</v>
      </c>
      <c r="D65" s="145"/>
      <c r="E65" s="145">
        <v>0</v>
      </c>
      <c r="F65" s="145"/>
      <c r="G65" s="145">
        <v>0</v>
      </c>
      <c r="H65" s="145"/>
      <c r="I65" s="145">
        <v>2000</v>
      </c>
      <c r="J65" s="145"/>
      <c r="K65" s="145">
        <v>20302</v>
      </c>
      <c r="L65" s="145"/>
      <c r="M65" s="145">
        <v>0</v>
      </c>
      <c r="N65" s="145"/>
      <c r="O65" s="145">
        <v>0</v>
      </c>
      <c r="Q65"/>
    </row>
    <row r="66" spans="1:17">
      <c r="A66" s="133" t="s">
        <v>165</v>
      </c>
      <c r="B66" s="131" t="s">
        <v>167</v>
      </c>
      <c r="C66" s="145">
        <f t="shared" si="6"/>
        <v>41800</v>
      </c>
      <c r="D66" s="145"/>
      <c r="E66" s="145">
        <v>0</v>
      </c>
      <c r="F66" s="145"/>
      <c r="G66" s="145">
        <v>0</v>
      </c>
      <c r="H66" s="145"/>
      <c r="I66" s="145">
        <v>40955</v>
      </c>
      <c r="J66" s="145"/>
      <c r="K66" s="145">
        <v>845</v>
      </c>
      <c r="L66" s="145"/>
      <c r="M66" s="145">
        <v>0</v>
      </c>
      <c r="N66" s="145"/>
      <c r="O66" s="145">
        <v>0</v>
      </c>
      <c r="Q66"/>
    </row>
    <row r="67" spans="1:17">
      <c r="A67" s="133"/>
      <c r="B67" s="131" t="s">
        <v>168</v>
      </c>
      <c r="C67" s="150">
        <f>SUM(C65:C66)</f>
        <v>64102</v>
      </c>
      <c r="D67" s="145"/>
      <c r="E67" s="150">
        <f>SUM(E65:E66)</f>
        <v>0</v>
      </c>
      <c r="F67" s="145"/>
      <c r="G67" s="150">
        <f>SUM(G65:G66)</f>
        <v>0</v>
      </c>
      <c r="H67" s="145"/>
      <c r="I67" s="150">
        <f>SUM(I65:I66)</f>
        <v>42955</v>
      </c>
      <c r="J67" s="145"/>
      <c r="K67" s="150">
        <f>SUM(K65:K66)</f>
        <v>21147</v>
      </c>
      <c r="L67" s="145"/>
      <c r="M67" s="150">
        <f>SUM(M66)</f>
        <v>0</v>
      </c>
      <c r="N67" s="145"/>
      <c r="O67" s="150">
        <f>SUM(O66)</f>
        <v>0</v>
      </c>
      <c r="Q67"/>
    </row>
    <row r="68" spans="1:17">
      <c r="A68" s="133" t="s">
        <v>156</v>
      </c>
      <c r="B68" s="131" t="s">
        <v>346</v>
      </c>
      <c r="C68" s="149">
        <f>SUM(E68:O68)</f>
        <v>51875</v>
      </c>
      <c r="D68" s="145"/>
      <c r="E68" s="149">
        <v>0</v>
      </c>
      <c r="F68" s="145"/>
      <c r="G68" s="149">
        <v>0</v>
      </c>
      <c r="H68" s="145"/>
      <c r="I68" s="149">
        <v>0</v>
      </c>
      <c r="J68" s="145"/>
      <c r="K68" s="149">
        <v>0</v>
      </c>
      <c r="L68" s="145"/>
      <c r="M68" s="149">
        <v>0</v>
      </c>
      <c r="N68" s="145"/>
      <c r="O68" s="149">
        <v>51875</v>
      </c>
      <c r="Q68"/>
    </row>
    <row r="69" spans="1:17">
      <c r="A69" s="133"/>
      <c r="B69" s="131" t="s">
        <v>166</v>
      </c>
      <c r="C69" s="150">
        <f>SUM(C68)</f>
        <v>51875</v>
      </c>
      <c r="D69" s="145"/>
      <c r="E69" s="150">
        <f>SUM(E68)</f>
        <v>0</v>
      </c>
      <c r="F69" s="145"/>
      <c r="G69" s="150">
        <f>SUM(G68)</f>
        <v>0</v>
      </c>
      <c r="H69" s="145"/>
      <c r="I69" s="150">
        <f>SUM(I68)</f>
        <v>0</v>
      </c>
      <c r="J69" s="145"/>
      <c r="K69" s="150">
        <f>SUM(K68)</f>
        <v>0</v>
      </c>
      <c r="L69" s="145"/>
      <c r="M69" s="150">
        <f>SUM(M68)</f>
        <v>0</v>
      </c>
      <c r="N69" s="145"/>
      <c r="O69" s="150">
        <f>SUM(O68)</f>
        <v>51875</v>
      </c>
      <c r="Q69"/>
    </row>
    <row r="70" spans="1:17">
      <c r="A70" s="133" t="s">
        <v>218</v>
      </c>
      <c r="B70" s="131" t="s">
        <v>219</v>
      </c>
      <c r="C70" s="145">
        <f>SUM(E70:O70)</f>
        <v>51683</v>
      </c>
      <c r="D70" s="145"/>
      <c r="E70" s="145">
        <v>0</v>
      </c>
      <c r="F70" s="145"/>
      <c r="G70" s="145">
        <v>0</v>
      </c>
      <c r="H70" s="145"/>
      <c r="I70" s="145">
        <v>0</v>
      </c>
      <c r="J70" s="145"/>
      <c r="K70" s="145">
        <v>0</v>
      </c>
      <c r="L70" s="145"/>
      <c r="M70" s="145">
        <v>0</v>
      </c>
      <c r="N70" s="145"/>
      <c r="O70" s="150">
        <v>51683</v>
      </c>
      <c r="Q70"/>
    </row>
    <row r="71" spans="1:17">
      <c r="A71" s="133"/>
      <c r="B71" s="131"/>
      <c r="C71" s="150">
        <f>SUM(C70:C70)</f>
        <v>51683</v>
      </c>
      <c r="D71" s="145"/>
      <c r="E71" s="150">
        <f>SUM(E70:E70)</f>
        <v>0</v>
      </c>
      <c r="F71" s="145"/>
      <c r="G71" s="150">
        <f>SUM(G70:G70)</f>
        <v>0</v>
      </c>
      <c r="H71" s="145"/>
      <c r="I71" s="150">
        <f>SUM(I70:I70)</f>
        <v>0</v>
      </c>
      <c r="J71" s="145"/>
      <c r="K71" s="150">
        <f>SUM(K70:K70)</f>
        <v>0</v>
      </c>
      <c r="L71" s="145"/>
      <c r="M71" s="150">
        <f>SUM(M70:M70)</f>
        <v>0</v>
      </c>
      <c r="N71" s="145"/>
      <c r="O71" s="150">
        <v>51683</v>
      </c>
    </row>
    <row r="72" spans="1:17" ht="16.5" thickBot="1">
      <c r="A72" s="133"/>
      <c r="B72" s="131" t="s">
        <v>112</v>
      </c>
      <c r="C72" s="152">
        <f>C20+C28+C36+C39+C41+C44+C47+C49+C62+C67+C69+C64+C71</f>
        <v>45705410</v>
      </c>
      <c r="D72" s="151"/>
      <c r="E72" s="152">
        <f>E20+E28+E36+E39+E41+E44+E47+E48+E62+E67+E68+E64+E71</f>
        <v>19019059</v>
      </c>
      <c r="F72" s="151"/>
      <c r="G72" s="152">
        <f>G20+G28+G36+G39+G41+G44+G47+G48+G62+G67+G68+G64+G71</f>
        <v>12754867</v>
      </c>
      <c r="H72" s="151"/>
      <c r="I72" s="152">
        <f>I20+I28+I36+I39+I41+I44+I47+I48+I62+I67+I68+I64+I71</f>
        <v>11334271</v>
      </c>
      <c r="J72" s="151"/>
      <c r="K72" s="152">
        <f>K20+K28+K36+K39+K41+K44+K47+K48+K62+K67+K68+K64+K71</f>
        <v>2303840</v>
      </c>
      <c r="L72" s="151"/>
      <c r="M72" s="152">
        <f>M20+M28+M36+M39+M41+M44+M47+M48+M62+M67+M68+M64+M71</f>
        <v>132425</v>
      </c>
      <c r="N72" s="151"/>
      <c r="O72" s="152">
        <f>O20+O28+O36+O39+O41+O44+O47+O48+O62+O67+O68+O64+O71</f>
        <v>160948</v>
      </c>
      <c r="Q72" s="131" t="s">
        <v>27</v>
      </c>
    </row>
    <row r="73" spans="1:17" ht="16.5" thickTop="1">
      <c r="A73" s="131"/>
      <c r="B73" s="131"/>
      <c r="C73" s="135"/>
      <c r="D73" s="135"/>
      <c r="E73" s="135"/>
      <c r="F73" s="135"/>
      <c r="G73" s="135"/>
      <c r="H73" s="135"/>
      <c r="I73" s="135"/>
      <c r="J73" s="135"/>
      <c r="K73" s="131"/>
      <c r="L73" s="135"/>
      <c r="M73" s="135"/>
      <c r="N73" s="135"/>
      <c r="O73" s="135"/>
    </row>
    <row r="74" spans="1:17">
      <c r="A74" s="131"/>
      <c r="B74" s="131" t="s">
        <v>162</v>
      </c>
      <c r="C74" s="136">
        <f>+C72/$C72</f>
        <v>1</v>
      </c>
      <c r="D74" s="131"/>
      <c r="E74" s="137">
        <f>+E72/$C72</f>
        <v>0.41612270844961241</v>
      </c>
      <c r="F74" s="131"/>
      <c r="G74" s="137">
        <f>+G72/$C72+0.001</f>
        <v>0.28006689820745512</v>
      </c>
      <c r="H74" s="131"/>
      <c r="I74" s="137">
        <f>+I72/$C72</f>
        <v>0.24798532602595622</v>
      </c>
      <c r="J74" s="131"/>
      <c r="K74" s="137">
        <f>+K72/$C72</f>
        <v>5.0406286695601245E-2</v>
      </c>
      <c r="L74" s="131"/>
      <c r="M74" s="137">
        <f>+M72/$C72</f>
        <v>2.8973594154390039E-3</v>
      </c>
      <c r="N74" s="131"/>
      <c r="O74" s="137">
        <f>+O72/$C72</f>
        <v>3.521421205936015E-3</v>
      </c>
    </row>
    <row r="75" spans="1:17">
      <c r="A75" s="131"/>
      <c r="B75" s="131" t="s">
        <v>163</v>
      </c>
      <c r="C75" s="136">
        <f>(E74+G74)/C74</f>
        <v>0.69618960665706753</v>
      </c>
      <c r="D75" s="131"/>
      <c r="E75" s="131"/>
      <c r="F75" s="131"/>
      <c r="H75" s="131"/>
      <c r="I75" s="131"/>
      <c r="J75" s="131"/>
      <c r="K75" s="137"/>
      <c r="L75" s="131"/>
      <c r="M75" s="137"/>
      <c r="N75" s="131"/>
      <c r="O75" s="137"/>
    </row>
    <row r="76" spans="1:17">
      <c r="A76" s="131"/>
      <c r="B76" s="131" t="s">
        <v>164</v>
      </c>
      <c r="C76" s="136">
        <f>39676491/52414786</f>
        <v>0.75697134392573884</v>
      </c>
      <c r="D76" s="135"/>
      <c r="E76" s="135"/>
      <c r="F76" s="135"/>
      <c r="G76" s="138"/>
      <c r="H76" s="135"/>
      <c r="I76" s="135"/>
      <c r="J76" s="135"/>
      <c r="K76" s="138"/>
      <c r="L76" s="135"/>
      <c r="M76" s="139"/>
      <c r="N76" s="135"/>
      <c r="O76" s="138"/>
    </row>
    <row r="77" spans="1:17">
      <c r="A77" s="131"/>
      <c r="B77" s="131"/>
      <c r="C77" s="141" t="s">
        <v>27</v>
      </c>
      <c r="D77" s="135"/>
      <c r="E77" s="145" t="s">
        <v>284</v>
      </c>
      <c r="F77" s="135"/>
      <c r="G77" s="139"/>
      <c r="H77" s="135"/>
      <c r="I77" s="139"/>
      <c r="J77" s="135"/>
      <c r="K77" s="139"/>
      <c r="L77" s="135"/>
      <c r="M77" s="139"/>
      <c r="N77" s="135"/>
      <c r="O77" s="139"/>
    </row>
    <row r="78" spans="1:17">
      <c r="A78" s="131"/>
      <c r="B78" s="131"/>
      <c r="C78" s="140"/>
      <c r="D78" s="135"/>
      <c r="F78" s="135"/>
      <c r="G78" s="139"/>
      <c r="H78" s="135"/>
      <c r="I78" s="139"/>
      <c r="J78" s="135"/>
      <c r="K78" s="139"/>
      <c r="L78" s="135"/>
      <c r="M78" s="139"/>
      <c r="N78" s="135"/>
      <c r="O78" s="139"/>
    </row>
    <row r="79" spans="1:17">
      <c r="A79" s="131"/>
      <c r="B79" s="131"/>
      <c r="C79" s="140"/>
      <c r="D79" s="135"/>
      <c r="F79" s="135"/>
      <c r="G79" s="139"/>
      <c r="H79" s="135"/>
      <c r="I79" s="139"/>
      <c r="J79" s="135"/>
      <c r="K79" s="139"/>
      <c r="L79" s="135"/>
      <c r="M79" s="139"/>
      <c r="N79" s="135"/>
      <c r="O79" s="139"/>
    </row>
    <row r="83" spans="1:15">
      <c r="A83" s="131"/>
      <c r="C83" s="142"/>
      <c r="D83" s="142"/>
      <c r="E83" s="142"/>
      <c r="F83" s="142"/>
      <c r="G83" s="142"/>
      <c r="H83" s="142"/>
      <c r="I83" s="142"/>
      <c r="J83" s="135"/>
      <c r="K83" s="135"/>
      <c r="L83" s="135"/>
      <c r="M83" s="135"/>
      <c r="N83" s="135"/>
      <c r="O83" s="135"/>
    </row>
  </sheetData>
  <mergeCells count="1">
    <mergeCell ref="C3:I3"/>
  </mergeCells>
  <phoneticPr fontId="0" type="noConversion"/>
  <printOptions horizontalCentered="1"/>
  <pageMargins left="0.25" right="0.25" top="0.75" bottom="0.75" header="0.3" footer="0.3"/>
  <pageSetup scale="98" firstPageNumber="15" fitToHeight="0" orientation="landscape" useFirstPageNumber="1" r:id="rId1"/>
  <headerFooter alignWithMargins="0"/>
  <rowBreaks count="2" manualBreakCount="2">
    <brk id="30" max="14" man="1"/>
    <brk id="56"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B1:M44"/>
  <sheetViews>
    <sheetView workbookViewId="0">
      <selection activeCell="N48" sqref="N48"/>
    </sheetView>
  </sheetViews>
  <sheetFormatPr defaultRowHeight="12.75"/>
  <cols>
    <col min="2" max="2" width="11.7109375" customWidth="1"/>
    <col min="3" max="3" width="1.85546875" customWidth="1"/>
    <col min="6" max="6" width="40.42578125" customWidth="1"/>
    <col min="7" max="7" width="10.7109375" customWidth="1"/>
    <col min="8" max="8" width="1.42578125" customWidth="1"/>
    <col min="9" max="9" width="10.42578125" customWidth="1"/>
    <col min="10" max="10" width="1.5703125" customWidth="1"/>
    <col min="11" max="11" width="10.5703125" customWidth="1"/>
    <col min="12" max="12" width="1.42578125" customWidth="1"/>
    <col min="13" max="13" width="11.28515625" customWidth="1"/>
  </cols>
  <sheetData>
    <row r="1" spans="2:13" ht="18">
      <c r="B1" s="158" t="s">
        <v>224</v>
      </c>
      <c r="C1" s="158"/>
      <c r="D1" s="158"/>
      <c r="E1" s="158"/>
      <c r="F1" s="158"/>
      <c r="G1" s="158"/>
      <c r="H1" s="158"/>
      <c r="I1" s="158"/>
      <c r="J1" s="158"/>
      <c r="K1" s="158"/>
      <c r="L1" s="158"/>
      <c r="M1" s="158"/>
    </row>
    <row r="2" spans="2:13">
      <c r="B2" s="159" t="s">
        <v>305</v>
      </c>
      <c r="C2" s="159"/>
      <c r="D2" s="159"/>
      <c r="E2" s="159"/>
      <c r="F2" s="159"/>
      <c r="G2" s="159"/>
      <c r="H2" s="159"/>
      <c r="I2" s="159"/>
      <c r="J2" s="159"/>
      <c r="K2" s="159"/>
      <c r="L2" s="159"/>
      <c r="M2" s="159"/>
    </row>
    <row r="3" spans="2:13">
      <c r="B3" s="160" t="s">
        <v>187</v>
      </c>
      <c r="C3" s="160"/>
      <c r="D3" s="160"/>
      <c r="E3" s="160"/>
      <c r="F3" s="160"/>
      <c r="G3" s="160"/>
      <c r="H3" s="160"/>
      <c r="I3" s="160"/>
      <c r="J3" s="160"/>
      <c r="K3" s="160"/>
      <c r="L3" s="160"/>
      <c r="M3" s="160"/>
    </row>
    <row r="4" spans="2:13">
      <c r="B4" s="66"/>
      <c r="C4" s="66"/>
      <c r="D4" s="67"/>
      <c r="E4" s="67"/>
      <c r="G4" s="12" t="s">
        <v>295</v>
      </c>
      <c r="H4" s="12"/>
      <c r="I4" s="84" t="s">
        <v>295</v>
      </c>
      <c r="K4" s="41" t="s">
        <v>93</v>
      </c>
    </row>
    <row r="5" spans="2:13" ht="15">
      <c r="B5" s="12" t="s">
        <v>27</v>
      </c>
      <c r="C5" s="83"/>
      <c r="D5" s="68"/>
      <c r="E5" s="68"/>
      <c r="G5" s="12" t="s">
        <v>191</v>
      </c>
      <c r="H5" s="12"/>
      <c r="I5" s="84" t="s">
        <v>207</v>
      </c>
      <c r="K5" s="41" t="s">
        <v>208</v>
      </c>
    </row>
    <row r="6" spans="2:13" ht="15">
      <c r="C6" s="83"/>
      <c r="D6" s="68"/>
      <c r="E6" s="68"/>
      <c r="G6" s="52" t="s">
        <v>28</v>
      </c>
      <c r="H6" s="12"/>
      <c r="I6" s="85" t="s">
        <v>191</v>
      </c>
      <c r="K6" s="13" t="s">
        <v>186</v>
      </c>
    </row>
    <row r="7" spans="2:13" ht="15">
      <c r="C7" s="90"/>
      <c r="D7" s="39" t="s">
        <v>192</v>
      </c>
      <c r="E7" s="39"/>
      <c r="G7" s="69"/>
      <c r="H7" s="69"/>
      <c r="I7" s="91"/>
      <c r="J7" s="1"/>
      <c r="K7" s="69"/>
    </row>
    <row r="8" spans="2:13" ht="15">
      <c r="C8" s="9"/>
      <c r="D8" s="39" t="s">
        <v>193</v>
      </c>
      <c r="E8" s="39"/>
      <c r="G8" s="70"/>
      <c r="H8" s="70"/>
      <c r="I8" s="92"/>
      <c r="J8" s="1"/>
      <c r="K8" s="69"/>
    </row>
    <row r="9" spans="2:13">
      <c r="C9" s="9"/>
      <c r="D9" s="39" t="s">
        <v>194</v>
      </c>
      <c r="E9" s="39"/>
      <c r="G9" s="1">
        <v>20000</v>
      </c>
      <c r="H9" s="1"/>
      <c r="I9" s="80">
        <v>15642</v>
      </c>
      <c r="J9" s="1"/>
      <c r="K9" s="1">
        <f>I9-G9</f>
        <v>-4358</v>
      </c>
    </row>
    <row r="10" spans="2:13">
      <c r="C10" s="9"/>
      <c r="D10" s="39" t="s">
        <v>195</v>
      </c>
      <c r="E10" s="39"/>
      <c r="G10" s="1"/>
      <c r="H10" s="1"/>
      <c r="I10" s="80"/>
      <c r="J10" s="1"/>
      <c r="K10" s="1"/>
    </row>
    <row r="11" spans="2:13">
      <c r="C11" s="9"/>
      <c r="D11" s="39" t="s">
        <v>196</v>
      </c>
      <c r="E11" s="39"/>
      <c r="G11" s="1">
        <v>55400</v>
      </c>
      <c r="H11" s="1"/>
      <c r="I11" s="80">
        <v>91383</v>
      </c>
      <c r="J11" s="1"/>
      <c r="K11" s="1">
        <f t="shared" ref="K11:K21" si="0">I11-G11</f>
        <v>35983</v>
      </c>
    </row>
    <row r="12" spans="2:13">
      <c r="C12" s="9"/>
      <c r="D12" s="39" t="s">
        <v>197</v>
      </c>
      <c r="E12" s="39"/>
      <c r="G12" s="1"/>
      <c r="H12" s="1"/>
      <c r="I12" s="80"/>
      <c r="J12" s="1"/>
      <c r="K12" s="1"/>
    </row>
    <row r="13" spans="2:13">
      <c r="C13" s="9"/>
      <c r="D13" s="39" t="s">
        <v>306</v>
      </c>
      <c r="E13" s="39"/>
      <c r="G13" s="1">
        <v>98953</v>
      </c>
      <c r="H13" s="1"/>
      <c r="I13" s="80">
        <v>98953</v>
      </c>
      <c r="J13" s="1"/>
      <c r="K13" s="1">
        <f t="shared" si="0"/>
        <v>0</v>
      </c>
    </row>
    <row r="14" spans="2:13">
      <c r="C14" s="9"/>
      <c r="D14" s="39" t="s">
        <v>250</v>
      </c>
      <c r="E14" s="39"/>
      <c r="G14" s="1">
        <v>429092</v>
      </c>
      <c r="H14" s="1"/>
      <c r="I14" s="80">
        <v>429092</v>
      </c>
      <c r="J14" s="1"/>
      <c r="K14" s="1">
        <f t="shared" si="0"/>
        <v>0</v>
      </c>
    </row>
    <row r="15" spans="2:13">
      <c r="C15" s="9"/>
      <c r="D15" s="39" t="s">
        <v>251</v>
      </c>
      <c r="E15" s="39"/>
      <c r="G15" s="1">
        <v>922748</v>
      </c>
      <c r="H15" s="1"/>
      <c r="I15" s="80">
        <v>922748</v>
      </c>
      <c r="J15" s="1"/>
      <c r="K15" s="1">
        <f t="shared" si="0"/>
        <v>0</v>
      </c>
    </row>
    <row r="16" spans="2:13">
      <c r="C16" s="9"/>
      <c r="D16" s="39" t="s">
        <v>307</v>
      </c>
      <c r="E16" s="39"/>
      <c r="G16" s="1">
        <v>19261</v>
      </c>
      <c r="H16" s="1"/>
      <c r="I16" s="80">
        <v>35000</v>
      </c>
      <c r="J16" s="1"/>
      <c r="K16" s="1">
        <f t="shared" si="0"/>
        <v>15739</v>
      </c>
    </row>
    <row r="17" spans="3:11">
      <c r="C17" s="9"/>
      <c r="D17" s="39" t="s">
        <v>252</v>
      </c>
      <c r="E17" s="39"/>
      <c r="G17" s="1">
        <v>2611</v>
      </c>
      <c r="H17" s="1"/>
      <c r="I17" s="80">
        <v>3000</v>
      </c>
      <c r="J17" s="1"/>
      <c r="K17" s="1">
        <f t="shared" si="0"/>
        <v>389</v>
      </c>
    </row>
    <row r="18" spans="3:11">
      <c r="C18" s="9"/>
      <c r="D18" s="39" t="s">
        <v>308</v>
      </c>
      <c r="E18" s="39"/>
      <c r="G18" s="1">
        <v>57360</v>
      </c>
      <c r="H18" s="1"/>
      <c r="I18" s="80">
        <v>25700</v>
      </c>
      <c r="J18" s="1"/>
      <c r="K18" s="1">
        <f t="shared" si="0"/>
        <v>-31660</v>
      </c>
    </row>
    <row r="19" spans="3:11">
      <c r="C19" s="9"/>
      <c r="D19" s="39" t="s">
        <v>311</v>
      </c>
      <c r="E19" s="39"/>
      <c r="G19" s="1">
        <v>0</v>
      </c>
      <c r="H19" s="1"/>
      <c r="I19" s="80">
        <v>13280</v>
      </c>
      <c r="J19" s="1"/>
      <c r="K19" s="1">
        <f t="shared" si="0"/>
        <v>13280</v>
      </c>
    </row>
    <row r="20" spans="3:11">
      <c r="C20" s="9"/>
      <c r="D20" s="39" t="s">
        <v>309</v>
      </c>
      <c r="E20" s="39"/>
      <c r="G20" s="1">
        <v>4336</v>
      </c>
      <c r="H20" s="1"/>
      <c r="I20" s="80">
        <v>4336</v>
      </c>
      <c r="J20" s="1"/>
      <c r="K20" s="1">
        <f t="shared" si="0"/>
        <v>0</v>
      </c>
    </row>
    <row r="21" spans="3:11">
      <c r="C21" s="9"/>
      <c r="D21" s="39" t="s">
        <v>253</v>
      </c>
      <c r="E21" s="39"/>
      <c r="G21" s="4">
        <v>95430</v>
      </c>
      <c r="H21" s="1"/>
      <c r="I21" s="93">
        <v>95430</v>
      </c>
      <c r="J21" s="1"/>
      <c r="K21" s="4">
        <f t="shared" si="0"/>
        <v>0</v>
      </c>
    </row>
    <row r="22" spans="3:11">
      <c r="C22" s="9"/>
      <c r="D22" s="71" t="s">
        <v>27</v>
      </c>
      <c r="E22" s="39"/>
      <c r="G22" s="1"/>
      <c r="H22" s="1"/>
      <c r="I22" s="80"/>
      <c r="J22" s="1"/>
      <c r="K22" s="1"/>
    </row>
    <row r="23" spans="3:11">
      <c r="C23" s="9"/>
      <c r="D23" s="39" t="s">
        <v>198</v>
      </c>
      <c r="E23" s="39"/>
      <c r="G23" s="74">
        <f>SUM(G8:G21)</f>
        <v>1705191</v>
      </c>
      <c r="H23" s="1"/>
      <c r="I23" s="93">
        <f>SUM(I8:I21)</f>
        <v>1734564</v>
      </c>
      <c r="J23" s="1"/>
      <c r="K23" s="4">
        <f>SUM(K8:K21)</f>
        <v>29373</v>
      </c>
    </row>
    <row r="24" spans="3:11">
      <c r="C24" s="9"/>
      <c r="D24" s="39"/>
      <c r="E24" s="39"/>
      <c r="G24" s="50"/>
      <c r="H24" s="1"/>
      <c r="I24" s="80"/>
      <c r="J24" s="1"/>
      <c r="K24" s="1"/>
    </row>
    <row r="25" spans="3:11">
      <c r="C25" s="9"/>
      <c r="D25" s="39" t="s">
        <v>199</v>
      </c>
      <c r="E25" s="39"/>
      <c r="G25" s="1"/>
      <c r="H25" s="1"/>
      <c r="I25" s="80"/>
      <c r="J25" s="1"/>
      <c r="K25" s="1"/>
    </row>
    <row r="26" spans="3:11">
      <c r="C26" s="9"/>
      <c r="D26" s="39" t="s">
        <v>200</v>
      </c>
      <c r="E26" s="39"/>
      <c r="G26" s="1"/>
      <c r="H26" s="1"/>
      <c r="I26" s="80"/>
      <c r="J26" s="1"/>
      <c r="K26" s="1"/>
    </row>
    <row r="27" spans="3:11">
      <c r="C27" s="9"/>
      <c r="D27" s="39" t="s">
        <v>254</v>
      </c>
      <c r="E27" s="39"/>
      <c r="G27" s="1">
        <v>214290</v>
      </c>
      <c r="H27" s="1"/>
      <c r="I27" s="80">
        <v>200000</v>
      </c>
      <c r="J27" s="1"/>
      <c r="K27" s="1">
        <f>G27-I27</f>
        <v>14290</v>
      </c>
    </row>
    <row r="28" spans="3:11">
      <c r="C28" s="9"/>
      <c r="D28" s="39" t="s">
        <v>201</v>
      </c>
      <c r="E28" s="39"/>
      <c r="G28" s="1">
        <v>135504</v>
      </c>
      <c r="H28" s="1"/>
      <c r="I28" s="80">
        <v>152968</v>
      </c>
      <c r="J28" s="1"/>
      <c r="K28" s="1">
        <f t="shared" ref="K28:K33" si="1">G28-I28</f>
        <v>-17464</v>
      </c>
    </row>
    <row r="29" spans="3:11">
      <c r="C29" s="9"/>
      <c r="D29" s="71" t="s">
        <v>202</v>
      </c>
      <c r="E29" s="39"/>
      <c r="G29" s="1">
        <v>315577</v>
      </c>
      <c r="H29" s="1"/>
      <c r="I29" s="80">
        <v>418185</v>
      </c>
      <c r="J29" s="1"/>
      <c r="K29" s="1">
        <f t="shared" si="1"/>
        <v>-102608</v>
      </c>
    </row>
    <row r="30" spans="3:11">
      <c r="C30" s="9"/>
      <c r="D30" s="71" t="s">
        <v>255</v>
      </c>
      <c r="E30" s="39"/>
      <c r="G30" s="1">
        <v>920844</v>
      </c>
      <c r="H30" s="1"/>
      <c r="I30" s="80">
        <v>835930</v>
      </c>
      <c r="J30" s="1"/>
      <c r="K30" s="1">
        <f t="shared" si="1"/>
        <v>84914</v>
      </c>
    </row>
    <row r="31" spans="3:11">
      <c r="C31" s="9"/>
      <c r="D31" s="71" t="s">
        <v>203</v>
      </c>
      <c r="E31" s="39"/>
      <c r="G31" s="1">
        <v>646810</v>
      </c>
      <c r="H31" s="1"/>
      <c r="I31" s="80">
        <v>639000</v>
      </c>
      <c r="J31" s="1"/>
      <c r="K31" s="1">
        <f t="shared" si="1"/>
        <v>7810</v>
      </c>
    </row>
    <row r="32" spans="3:11">
      <c r="C32" s="9"/>
      <c r="D32" s="39" t="s">
        <v>310</v>
      </c>
      <c r="E32" s="39"/>
      <c r="G32" s="4">
        <f>326+69029</f>
        <v>69355</v>
      </c>
      <c r="H32" s="1"/>
      <c r="I32" s="93">
        <v>108000</v>
      </c>
      <c r="J32" s="1"/>
      <c r="K32" s="4">
        <f t="shared" si="1"/>
        <v>-38645</v>
      </c>
    </row>
    <row r="33" spans="2:11">
      <c r="C33" s="9"/>
      <c r="D33" s="39" t="s">
        <v>204</v>
      </c>
      <c r="E33" s="39"/>
      <c r="G33" s="74">
        <f>SUM(G27:G32)</f>
        <v>2302380</v>
      </c>
      <c r="H33" s="1"/>
      <c r="I33" s="93">
        <f>SUM(I27:I32)</f>
        <v>2354083</v>
      </c>
      <c r="J33" s="1"/>
      <c r="K33" s="4">
        <f t="shared" si="1"/>
        <v>-51703</v>
      </c>
    </row>
    <row r="34" spans="2:11">
      <c r="C34" s="9"/>
      <c r="D34" s="39"/>
      <c r="E34" s="39"/>
      <c r="G34" s="50"/>
      <c r="H34" s="1"/>
      <c r="I34" s="80"/>
      <c r="J34" s="1"/>
      <c r="K34" s="1"/>
    </row>
    <row r="35" spans="2:11">
      <c r="C35" s="9"/>
      <c r="D35" s="39" t="s">
        <v>205</v>
      </c>
      <c r="E35" s="39"/>
      <c r="G35" s="1">
        <f>G23-G33</f>
        <v>-597189</v>
      </c>
      <c r="H35" s="1"/>
      <c r="I35" s="80">
        <f>I23-I33</f>
        <v>-619519</v>
      </c>
      <c r="J35" s="1"/>
      <c r="K35" s="1">
        <f>G35-I35</f>
        <v>22330</v>
      </c>
    </row>
    <row r="36" spans="2:11">
      <c r="C36" s="9"/>
      <c r="D36" s="39"/>
      <c r="E36" s="39"/>
      <c r="G36" s="4"/>
      <c r="H36" s="1"/>
      <c r="I36" s="93"/>
      <c r="J36" s="1"/>
      <c r="K36" s="4"/>
    </row>
    <row r="37" spans="2:11">
      <c r="C37" s="9"/>
      <c r="D37" s="39" t="s">
        <v>39</v>
      </c>
      <c r="E37" s="39"/>
      <c r="G37" s="1">
        <f>SUM(G35:G36)</f>
        <v>-597189</v>
      </c>
      <c r="H37" s="1"/>
      <c r="I37" s="80">
        <f>SUM(I35:I36)</f>
        <v>-619519</v>
      </c>
      <c r="J37" s="1"/>
      <c r="K37" s="1">
        <f>G37-I37</f>
        <v>22330</v>
      </c>
    </row>
    <row r="38" spans="2:11">
      <c r="C38" s="9"/>
      <c r="D38" s="39" t="s">
        <v>91</v>
      </c>
      <c r="E38" s="39"/>
      <c r="G38" s="4">
        <v>1016423</v>
      </c>
      <c r="H38" s="1"/>
      <c r="I38" s="93">
        <v>1016423</v>
      </c>
      <c r="J38" s="1"/>
      <c r="K38" s="4">
        <f>G38-I38</f>
        <v>0</v>
      </c>
    </row>
    <row r="39" spans="2:11" ht="13.5" thickBot="1">
      <c r="C39" s="9"/>
      <c r="D39" s="39" t="s">
        <v>92</v>
      </c>
      <c r="E39" s="39"/>
      <c r="G39" s="72">
        <f>SUM(G37:G38)</f>
        <v>419234</v>
      </c>
      <c r="H39" s="1"/>
      <c r="I39" s="94">
        <f>SUM(I37:I38)</f>
        <v>396904</v>
      </c>
      <c r="J39" s="1"/>
      <c r="K39" s="72">
        <f>G39-I39</f>
        <v>22330</v>
      </c>
    </row>
    <row r="40" spans="2:11" ht="13.5" thickTop="1">
      <c r="C40" s="9"/>
      <c r="D40" s="73"/>
      <c r="E40" s="73"/>
      <c r="G40" s="66"/>
      <c r="H40" s="66"/>
      <c r="I40" s="66"/>
      <c r="K40" s="66"/>
    </row>
    <row r="41" spans="2:11">
      <c r="C41" s="9"/>
      <c r="F41" s="89" t="s">
        <v>284</v>
      </c>
    </row>
    <row r="42" spans="2:11">
      <c r="C42" s="9"/>
    </row>
    <row r="43" spans="2:11">
      <c r="B43" s="11"/>
      <c r="C43" s="9"/>
    </row>
    <row r="44" spans="2:11">
      <c r="B44" s="11"/>
      <c r="C44" s="9"/>
    </row>
  </sheetData>
  <mergeCells count="3">
    <mergeCell ref="B1:M1"/>
    <mergeCell ref="B2:M2"/>
    <mergeCell ref="B3:M3"/>
  </mergeCells>
  <pageMargins left="0.25" right="0.25" top="0.75" bottom="0.25" header="0.3" footer="0.3"/>
  <pageSetup scale="9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L42"/>
  <sheetViews>
    <sheetView topLeftCell="A6" workbookViewId="0">
      <selection activeCell="N10" sqref="N10"/>
    </sheetView>
  </sheetViews>
  <sheetFormatPr defaultRowHeight="12.75"/>
  <cols>
    <col min="1" max="1" width="11.7109375" customWidth="1"/>
    <col min="2" max="2" width="1.85546875" customWidth="1"/>
    <col min="5" max="5" width="40.42578125" customWidth="1"/>
    <col min="6" max="6" width="11.140625" bestFit="1" customWidth="1"/>
    <col min="7" max="7" width="1.42578125" customWidth="1"/>
    <col min="8" max="8" width="11.140625" bestFit="1" customWidth="1"/>
    <col min="9" max="9" width="1.5703125" customWidth="1"/>
    <col min="10" max="10" width="11.140625" bestFit="1" customWidth="1"/>
    <col min="11" max="11" width="1.42578125" customWidth="1"/>
    <col min="12" max="12" width="11.28515625" customWidth="1"/>
  </cols>
  <sheetData>
    <row r="1" spans="1:12" ht="18">
      <c r="A1" s="158" t="s">
        <v>224</v>
      </c>
      <c r="B1" s="158"/>
      <c r="C1" s="158"/>
      <c r="D1" s="158"/>
      <c r="E1" s="158"/>
      <c r="F1" s="158"/>
      <c r="G1" s="158"/>
      <c r="H1" s="158"/>
      <c r="I1" s="158"/>
      <c r="J1" s="158"/>
      <c r="K1" s="158"/>
      <c r="L1" s="158"/>
    </row>
    <row r="2" spans="1:12">
      <c r="A2" s="159" t="s">
        <v>302</v>
      </c>
      <c r="B2" s="159"/>
      <c r="C2" s="159"/>
      <c r="D2" s="159"/>
      <c r="E2" s="159"/>
      <c r="F2" s="159"/>
      <c r="G2" s="159"/>
      <c r="H2" s="159"/>
      <c r="I2" s="159"/>
      <c r="J2" s="159"/>
      <c r="K2" s="159"/>
      <c r="L2" s="159"/>
    </row>
    <row r="3" spans="1:12">
      <c r="A3" s="160" t="s">
        <v>187</v>
      </c>
      <c r="B3" s="160"/>
      <c r="C3" s="160"/>
      <c r="D3" s="160"/>
      <c r="E3" s="160"/>
      <c r="F3" s="160"/>
      <c r="G3" s="160"/>
      <c r="H3" s="160"/>
      <c r="I3" s="160"/>
      <c r="J3" s="160"/>
      <c r="K3" s="160"/>
      <c r="L3" s="160"/>
    </row>
    <row r="4" spans="1:12">
      <c r="A4" s="120"/>
      <c r="B4" s="120"/>
      <c r="C4" s="120"/>
      <c r="D4" s="120"/>
      <c r="E4" s="120"/>
      <c r="F4" s="120"/>
      <c r="G4" s="120"/>
      <c r="H4" s="120"/>
      <c r="I4" s="120"/>
      <c r="J4" s="120"/>
      <c r="K4" s="120"/>
      <c r="L4" s="120"/>
    </row>
    <row r="5" spans="1:12">
      <c r="A5" s="66"/>
      <c r="B5" s="66"/>
      <c r="C5" s="67"/>
      <c r="D5" s="67"/>
      <c r="F5" s="12" t="s">
        <v>295</v>
      </c>
      <c r="G5" s="12"/>
      <c r="H5" s="84" t="s">
        <v>295</v>
      </c>
      <c r="J5" s="41" t="s">
        <v>93</v>
      </c>
    </row>
    <row r="6" spans="1:12" ht="15">
      <c r="A6" s="12" t="s">
        <v>27</v>
      </c>
      <c r="B6" s="83" t="s">
        <v>27</v>
      </c>
      <c r="C6" s="68"/>
      <c r="D6" s="68"/>
      <c r="F6" s="12" t="s">
        <v>191</v>
      </c>
      <c r="G6" s="12"/>
      <c r="H6" s="84" t="s">
        <v>207</v>
      </c>
      <c r="J6" s="41" t="s">
        <v>208</v>
      </c>
    </row>
    <row r="7" spans="1:12" ht="15">
      <c r="B7" s="83"/>
      <c r="C7" s="68"/>
      <c r="D7" s="68"/>
      <c r="F7" s="52" t="s">
        <v>28</v>
      </c>
      <c r="G7" s="12"/>
      <c r="H7" s="85" t="s">
        <v>191</v>
      </c>
      <c r="J7" s="13" t="s">
        <v>186</v>
      </c>
    </row>
    <row r="8" spans="1:12" ht="15">
      <c r="B8" s="90"/>
      <c r="C8" s="39" t="s">
        <v>192</v>
      </c>
      <c r="D8" s="39"/>
      <c r="F8" s="69"/>
      <c r="G8" s="69"/>
      <c r="H8" s="91"/>
      <c r="I8" s="1"/>
      <c r="J8" s="69"/>
    </row>
    <row r="9" spans="1:12">
      <c r="B9" s="9"/>
      <c r="C9" s="39" t="s">
        <v>195</v>
      </c>
      <c r="D9" s="39"/>
      <c r="F9" s="1"/>
      <c r="G9" s="1"/>
      <c r="H9" s="80"/>
      <c r="I9" s="1"/>
      <c r="J9" s="1"/>
    </row>
    <row r="10" spans="1:12">
      <c r="B10" s="9"/>
      <c r="C10" s="39" t="s">
        <v>256</v>
      </c>
      <c r="D10" s="39"/>
      <c r="F10" s="1">
        <v>2550000</v>
      </c>
      <c r="G10" s="1"/>
      <c r="H10" s="80">
        <v>6236002</v>
      </c>
      <c r="I10" s="1"/>
      <c r="J10" s="1">
        <f t="shared" ref="J10:J12" si="0">H10-F10</f>
        <v>3686002</v>
      </c>
    </row>
    <row r="11" spans="1:12">
      <c r="B11" s="9"/>
      <c r="C11" s="39" t="s">
        <v>197</v>
      </c>
      <c r="D11" s="39"/>
      <c r="F11" s="1"/>
      <c r="G11" s="1"/>
      <c r="H11" s="80"/>
      <c r="I11" s="1"/>
      <c r="J11" s="1"/>
    </row>
    <row r="12" spans="1:12">
      <c r="B12" s="9"/>
      <c r="C12" s="39" t="s">
        <v>257</v>
      </c>
      <c r="D12" s="39"/>
      <c r="F12" s="1">
        <v>411810</v>
      </c>
      <c r="G12" s="1"/>
      <c r="H12" s="80">
        <v>411810</v>
      </c>
      <c r="I12" s="1"/>
      <c r="J12" s="1">
        <f t="shared" si="0"/>
        <v>0</v>
      </c>
    </row>
    <row r="13" spans="1:12">
      <c r="B13" s="9"/>
      <c r="C13" s="39" t="s">
        <v>258</v>
      </c>
      <c r="D13" s="39"/>
      <c r="F13" s="1"/>
      <c r="G13" s="1"/>
      <c r="H13" s="80"/>
      <c r="I13" s="1"/>
      <c r="J13" s="1"/>
    </row>
    <row r="14" spans="1:12">
      <c r="B14" s="9"/>
      <c r="C14" s="39" t="s">
        <v>303</v>
      </c>
      <c r="D14" s="39"/>
      <c r="F14" s="50">
        <v>6599298</v>
      </c>
      <c r="G14" s="1"/>
      <c r="H14" s="80">
        <v>8348106</v>
      </c>
      <c r="I14" s="1"/>
      <c r="J14" s="1">
        <f>H14-F14</f>
        <v>1748808</v>
      </c>
    </row>
    <row r="15" spans="1:12">
      <c r="B15" s="9"/>
      <c r="C15" s="39" t="s">
        <v>304</v>
      </c>
      <c r="D15" s="39"/>
      <c r="F15" s="74">
        <v>2161916</v>
      </c>
      <c r="G15" s="1"/>
      <c r="H15" s="93">
        <v>0</v>
      </c>
      <c r="I15" s="1"/>
      <c r="J15" s="4">
        <f>H15-F15</f>
        <v>-2161916</v>
      </c>
    </row>
    <row r="16" spans="1:12">
      <c r="B16" s="9"/>
      <c r="C16" s="39"/>
      <c r="D16" s="39"/>
      <c r="F16" s="50"/>
      <c r="G16" s="1"/>
      <c r="H16" s="80"/>
      <c r="I16" s="1"/>
      <c r="J16" s="1"/>
    </row>
    <row r="17" spans="2:10">
      <c r="B17" s="9"/>
      <c r="D17" s="39"/>
      <c r="F17" s="50"/>
      <c r="G17" s="1"/>
      <c r="H17" s="80"/>
      <c r="I17" s="1"/>
      <c r="J17" s="1"/>
    </row>
    <row r="18" spans="2:10">
      <c r="B18" s="9"/>
      <c r="C18" s="39" t="s">
        <v>198</v>
      </c>
      <c r="D18" s="39"/>
      <c r="F18" s="74">
        <f>SUM(F10:F15)</f>
        <v>11723024</v>
      </c>
      <c r="G18" s="1"/>
      <c r="H18" s="93">
        <f>SUM(H10:H15)</f>
        <v>14995918</v>
      </c>
      <c r="I18" s="1"/>
      <c r="J18" s="4">
        <f>SUM(J10:J14)</f>
        <v>5434810</v>
      </c>
    </row>
    <row r="19" spans="2:10">
      <c r="B19" s="9"/>
      <c r="C19" s="39"/>
      <c r="D19" s="39"/>
      <c r="F19" s="1"/>
      <c r="G19" s="1"/>
      <c r="H19" s="80"/>
      <c r="I19" s="1"/>
      <c r="J19" s="1"/>
    </row>
    <row r="20" spans="2:10">
      <c r="B20" s="9"/>
      <c r="C20" s="39" t="s">
        <v>199</v>
      </c>
      <c r="D20" s="39"/>
      <c r="F20" s="1"/>
      <c r="G20" s="1"/>
      <c r="H20" s="80"/>
      <c r="I20" s="1"/>
      <c r="J20" s="1"/>
    </row>
    <row r="21" spans="2:10">
      <c r="B21" s="9"/>
      <c r="C21" s="39" t="s">
        <v>259</v>
      </c>
      <c r="D21" s="39"/>
      <c r="F21" s="1">
        <v>6194941</v>
      </c>
      <c r="G21" s="1"/>
      <c r="H21" s="80">
        <v>7140267</v>
      </c>
      <c r="I21" s="1"/>
      <c r="J21" s="1">
        <f>F21-H21</f>
        <v>-945326</v>
      </c>
    </row>
    <row r="22" spans="2:10">
      <c r="B22" s="9"/>
      <c r="C22" s="39" t="s">
        <v>201</v>
      </c>
      <c r="D22" s="39"/>
      <c r="F22" s="1">
        <v>3636810</v>
      </c>
      <c r="G22" s="1"/>
      <c r="H22" s="80">
        <v>4797734</v>
      </c>
      <c r="I22" s="1"/>
      <c r="J22" s="1">
        <f t="shared" ref="J22:J29" si="1">F22-H22</f>
        <v>-1160924</v>
      </c>
    </row>
    <row r="23" spans="2:10">
      <c r="B23" s="9"/>
      <c r="C23" s="71" t="s">
        <v>261</v>
      </c>
      <c r="D23" s="39"/>
      <c r="F23" s="1">
        <v>237691</v>
      </c>
      <c r="G23" s="1"/>
      <c r="H23" s="80">
        <v>302288</v>
      </c>
      <c r="I23" s="1"/>
      <c r="J23" s="1">
        <f t="shared" si="1"/>
        <v>-64597</v>
      </c>
    </row>
    <row r="24" spans="2:10">
      <c r="B24" s="9"/>
      <c r="C24" s="71" t="s">
        <v>264</v>
      </c>
      <c r="D24" s="39"/>
      <c r="F24" s="1">
        <v>97099</v>
      </c>
      <c r="G24" s="1"/>
      <c r="H24" s="80">
        <v>97099</v>
      </c>
      <c r="I24" s="1"/>
      <c r="J24" s="1">
        <f t="shared" si="1"/>
        <v>0</v>
      </c>
    </row>
    <row r="25" spans="2:10">
      <c r="B25" s="9"/>
      <c r="C25" s="71" t="s">
        <v>262</v>
      </c>
      <c r="D25" s="39"/>
      <c r="F25" s="1">
        <v>124226</v>
      </c>
      <c r="G25" s="1"/>
      <c r="H25" s="80">
        <v>112617</v>
      </c>
      <c r="I25" s="1"/>
      <c r="J25" s="1">
        <f t="shared" si="1"/>
        <v>11609</v>
      </c>
    </row>
    <row r="26" spans="2:10">
      <c r="B26" s="9"/>
      <c r="C26" s="71" t="s">
        <v>263</v>
      </c>
      <c r="D26" s="39"/>
      <c r="F26" s="1">
        <v>130348</v>
      </c>
      <c r="G26" s="1"/>
      <c r="H26" s="80">
        <v>263820</v>
      </c>
      <c r="I26" s="1"/>
      <c r="J26" s="1">
        <f t="shared" si="1"/>
        <v>-133472</v>
      </c>
    </row>
    <row r="27" spans="2:10">
      <c r="B27" s="9"/>
      <c r="C27" s="71" t="s">
        <v>343</v>
      </c>
      <c r="D27" s="39"/>
      <c r="F27" s="1">
        <v>4136</v>
      </c>
      <c r="G27" s="1"/>
      <c r="H27" s="80">
        <v>4800</v>
      </c>
      <c r="I27" s="1"/>
      <c r="J27" s="1">
        <f t="shared" si="1"/>
        <v>-664</v>
      </c>
    </row>
    <row r="28" spans="2:10">
      <c r="B28" s="9"/>
      <c r="C28" s="39" t="s">
        <v>260</v>
      </c>
      <c r="D28" s="39"/>
      <c r="F28" s="4">
        <f>1229209+4136</f>
        <v>1233345</v>
      </c>
      <c r="G28" s="1"/>
      <c r="H28" s="93">
        <v>1478699</v>
      </c>
      <c r="I28" s="1"/>
      <c r="J28" s="4">
        <f t="shared" si="1"/>
        <v>-245354</v>
      </c>
    </row>
    <row r="29" spans="2:10">
      <c r="B29" s="9"/>
      <c r="C29" s="39" t="s">
        <v>204</v>
      </c>
      <c r="D29" s="39"/>
      <c r="F29" s="74">
        <f>SUM(F21:F28)</f>
        <v>11658596</v>
      </c>
      <c r="G29" s="1"/>
      <c r="H29" s="93">
        <f>SUM(H21:H28)</f>
        <v>14197324</v>
      </c>
      <c r="I29" s="1"/>
      <c r="J29" s="4">
        <f t="shared" si="1"/>
        <v>-2538728</v>
      </c>
    </row>
    <row r="30" spans="2:10">
      <c r="B30" s="9"/>
      <c r="C30" s="39"/>
      <c r="D30" s="39"/>
      <c r="F30" s="50"/>
      <c r="G30" s="1"/>
      <c r="H30" s="80"/>
      <c r="I30" s="1"/>
      <c r="J30" s="1"/>
    </row>
    <row r="31" spans="2:10">
      <c r="B31" s="9"/>
      <c r="C31" s="39" t="s">
        <v>205</v>
      </c>
      <c r="D31" s="39"/>
      <c r="F31" s="1">
        <f>F18-F29</f>
        <v>64428</v>
      </c>
      <c r="G31" s="1"/>
      <c r="H31" s="80">
        <f>H18-H29</f>
        <v>798594</v>
      </c>
      <c r="I31" s="1"/>
      <c r="J31" s="1">
        <f>F31-H31</f>
        <v>-734166</v>
      </c>
    </row>
    <row r="32" spans="2:10">
      <c r="B32" s="9"/>
      <c r="C32" s="39" t="s">
        <v>345</v>
      </c>
      <c r="D32" s="39"/>
      <c r="F32" s="4">
        <v>0</v>
      </c>
      <c r="G32" s="1"/>
      <c r="H32" s="93">
        <v>-798594</v>
      </c>
      <c r="I32" s="1"/>
      <c r="J32" s="4"/>
    </row>
    <row r="33" spans="1:10">
      <c r="B33" s="9"/>
      <c r="C33" s="39" t="s">
        <v>39</v>
      </c>
      <c r="D33" s="39"/>
      <c r="F33" s="1">
        <f>SUM(F31:F32)</f>
        <v>64428</v>
      </c>
      <c r="G33" s="1"/>
      <c r="H33" s="80">
        <f>SUM(H31:H32)</f>
        <v>0</v>
      </c>
      <c r="I33" s="1"/>
      <c r="J33" s="1">
        <f>F33-H33</f>
        <v>64428</v>
      </c>
    </row>
    <row r="34" spans="1:10">
      <c r="B34" s="9"/>
      <c r="C34" s="39" t="s">
        <v>91</v>
      </c>
      <c r="D34" s="39"/>
      <c r="F34" s="4">
        <v>0</v>
      </c>
      <c r="G34" s="1"/>
      <c r="H34" s="93">
        <v>0</v>
      </c>
      <c r="I34" s="1"/>
      <c r="J34" s="4">
        <f>F34-H34</f>
        <v>0</v>
      </c>
    </row>
    <row r="35" spans="1:10" ht="13.5" thickBot="1">
      <c r="B35" s="9"/>
      <c r="C35" s="39" t="s">
        <v>92</v>
      </c>
      <c r="D35" s="39"/>
      <c r="F35" s="72">
        <f>SUM(F33:F34)</f>
        <v>64428</v>
      </c>
      <c r="G35" s="1"/>
      <c r="H35" s="94">
        <f>SUM(H33:H34)</f>
        <v>0</v>
      </c>
      <c r="I35" s="1"/>
      <c r="J35" s="72">
        <f>F35-H35</f>
        <v>64428</v>
      </c>
    </row>
    <row r="36" spans="1:10" ht="13.5" thickTop="1">
      <c r="B36" s="9"/>
      <c r="C36" s="73"/>
      <c r="D36" s="73"/>
      <c r="F36" s="66"/>
      <c r="G36" s="66"/>
      <c r="H36" s="66"/>
      <c r="J36" s="66"/>
    </row>
    <row r="37" spans="1:10">
      <c r="B37" s="9"/>
    </row>
    <row r="38" spans="1:10">
      <c r="B38" s="9"/>
      <c r="E38" s="89" t="s">
        <v>222</v>
      </c>
      <c r="F38" t="s">
        <v>27</v>
      </c>
    </row>
    <row r="39" spans="1:10">
      <c r="B39" s="9"/>
      <c r="F39" s="50" t="s">
        <v>27</v>
      </c>
    </row>
    <row r="40" spans="1:10">
      <c r="B40" s="9"/>
    </row>
    <row r="41" spans="1:10">
      <c r="A41" s="11"/>
      <c r="B41" s="9"/>
    </row>
    <row r="42" spans="1:10">
      <c r="B42" s="9"/>
    </row>
  </sheetData>
  <mergeCells count="3">
    <mergeCell ref="A1:L1"/>
    <mergeCell ref="A2:L2"/>
    <mergeCell ref="A3:L3"/>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C1:N31"/>
  <sheetViews>
    <sheetView workbookViewId="0">
      <selection activeCell="K32" sqref="K32"/>
    </sheetView>
  </sheetViews>
  <sheetFormatPr defaultRowHeight="12.75"/>
  <cols>
    <col min="2" max="2" width="15.42578125" customWidth="1"/>
    <col min="3" max="3" width="2.85546875" customWidth="1"/>
    <col min="4" max="4" width="21.28515625" customWidth="1"/>
    <col min="5" max="5" width="14.7109375" customWidth="1"/>
    <col min="6" max="6" width="2.7109375" customWidth="1"/>
    <col min="7" max="7" width="13.85546875" customWidth="1"/>
    <col min="8" max="8" width="3.85546875" customWidth="1"/>
    <col min="9" max="9" width="16.7109375" customWidth="1"/>
    <col min="10" max="10" width="2.85546875" customWidth="1"/>
    <col min="11" max="11" width="15.7109375" customWidth="1"/>
    <col min="12" max="12" width="2.5703125" customWidth="1"/>
    <col min="13" max="13" width="15.7109375" customWidth="1"/>
    <col min="14" max="14" width="2.5703125" customWidth="1"/>
    <col min="15" max="15" width="16" customWidth="1"/>
  </cols>
  <sheetData>
    <row r="1" spans="3:14" ht="18">
      <c r="D1" s="161" t="s">
        <v>224</v>
      </c>
      <c r="E1" s="162"/>
      <c r="F1" s="162"/>
      <c r="G1" s="162"/>
      <c r="H1" s="162"/>
      <c r="I1" s="162"/>
      <c r="J1" s="162"/>
      <c r="K1" s="162"/>
      <c r="L1" s="162"/>
      <c r="M1" s="162"/>
      <c r="N1" s="162"/>
    </row>
    <row r="2" spans="3:14">
      <c r="D2" s="163" t="s">
        <v>297</v>
      </c>
      <c r="E2" s="163"/>
      <c r="F2" s="163"/>
      <c r="G2" s="163"/>
      <c r="H2" s="163"/>
      <c r="I2" s="163"/>
      <c r="J2" s="163"/>
      <c r="K2" s="163"/>
      <c r="L2" s="163"/>
      <c r="M2" s="163"/>
      <c r="N2" s="163"/>
    </row>
    <row r="3" spans="3:14">
      <c r="D3" s="164" t="s">
        <v>209</v>
      </c>
      <c r="E3" s="164"/>
      <c r="F3" s="164"/>
      <c r="G3" s="164"/>
      <c r="H3" s="164"/>
      <c r="I3" s="164"/>
      <c r="J3" s="164"/>
      <c r="K3" s="164"/>
      <c r="L3" s="164"/>
      <c r="M3" s="164"/>
      <c r="N3" s="164"/>
    </row>
    <row r="4" spans="3:14">
      <c r="D4" s="75"/>
      <c r="E4" s="75"/>
      <c r="F4" s="75"/>
      <c r="G4" s="75"/>
      <c r="H4" s="75"/>
      <c r="I4" s="75"/>
      <c r="J4" s="75"/>
      <c r="K4" s="75"/>
      <c r="L4" s="75"/>
      <c r="M4" s="75"/>
      <c r="N4" s="75"/>
    </row>
    <row r="5" spans="3:14" ht="13.5" thickBot="1">
      <c r="D5" s="76"/>
      <c r="E5" s="77"/>
      <c r="F5" s="66"/>
      <c r="G5" s="77"/>
      <c r="H5" s="66"/>
      <c r="I5" s="77"/>
      <c r="K5" s="77"/>
    </row>
    <row r="6" spans="3:14">
      <c r="D6" s="39"/>
      <c r="E6" s="39"/>
      <c r="F6" s="39"/>
      <c r="G6" s="12" t="s">
        <v>295</v>
      </c>
      <c r="H6" s="65"/>
      <c r="I6" s="84" t="s">
        <v>295</v>
      </c>
      <c r="K6" s="41" t="s">
        <v>93</v>
      </c>
    </row>
    <row r="7" spans="3:14">
      <c r="C7" s="78"/>
      <c r="D7" s="39"/>
      <c r="E7" s="39"/>
      <c r="F7" s="39"/>
      <c r="G7" s="12" t="s">
        <v>298</v>
      </c>
      <c r="H7" s="65"/>
      <c r="I7" s="84" t="s">
        <v>214</v>
      </c>
      <c r="K7" s="41" t="s">
        <v>301</v>
      </c>
    </row>
    <row r="8" spans="3:14">
      <c r="C8" s="78"/>
      <c r="D8" s="39"/>
      <c r="E8" s="39"/>
      <c r="F8" s="39"/>
      <c r="G8" s="52" t="s">
        <v>28</v>
      </c>
      <c r="H8" s="65"/>
      <c r="I8" s="85" t="s">
        <v>28</v>
      </c>
      <c r="K8" s="79" t="s">
        <v>186</v>
      </c>
    </row>
    <row r="9" spans="3:14">
      <c r="D9" s="39" t="s">
        <v>192</v>
      </c>
      <c r="E9" s="39"/>
      <c r="F9" s="39"/>
      <c r="G9" s="66"/>
      <c r="H9" s="66"/>
      <c r="I9" s="86"/>
      <c r="K9" s="66"/>
    </row>
    <row r="10" spans="3:14">
      <c r="C10" s="9"/>
      <c r="D10" s="39" t="s">
        <v>267</v>
      </c>
      <c r="E10" s="39"/>
      <c r="F10" s="39"/>
      <c r="G10" s="81">
        <v>3850000</v>
      </c>
      <c r="H10" s="9"/>
      <c r="I10" s="95">
        <v>4150000</v>
      </c>
      <c r="J10" t="s">
        <v>27</v>
      </c>
      <c r="K10" s="117">
        <f>I10-G10</f>
        <v>300000</v>
      </c>
    </row>
    <row r="11" spans="3:14">
      <c r="C11" s="9"/>
      <c r="D11" s="39" t="s">
        <v>299</v>
      </c>
      <c r="E11" s="39"/>
      <c r="F11" s="39"/>
      <c r="G11" s="9">
        <v>0</v>
      </c>
      <c r="H11" s="9"/>
      <c r="I11" s="96">
        <v>2096864</v>
      </c>
      <c r="K11" s="9">
        <f>I11-G11</f>
        <v>2096864</v>
      </c>
    </row>
    <row r="12" spans="3:14">
      <c r="C12" s="9"/>
      <c r="D12" s="39" t="s">
        <v>266</v>
      </c>
      <c r="E12" s="39"/>
      <c r="F12" s="39"/>
      <c r="G12" s="46">
        <v>850</v>
      </c>
      <c r="H12" s="9"/>
      <c r="I12" s="97">
        <v>3500</v>
      </c>
      <c r="K12" s="46">
        <f>I12-G12</f>
        <v>2650</v>
      </c>
    </row>
    <row r="13" spans="3:14">
      <c r="C13" s="9"/>
      <c r="D13" s="39" t="s">
        <v>198</v>
      </c>
      <c r="E13" s="39"/>
      <c r="F13" s="39"/>
      <c r="G13" s="46">
        <f>SUM(G10:G12)</f>
        <v>3850850</v>
      </c>
      <c r="H13" s="9"/>
      <c r="I13" s="88">
        <f>SUM(I10:I12)</f>
        <v>6250364</v>
      </c>
      <c r="K13" s="46">
        <f>SUM(K10:K12)</f>
        <v>2399514</v>
      </c>
    </row>
    <row r="14" spans="3:14">
      <c r="D14" s="39"/>
      <c r="E14" s="39"/>
      <c r="F14" s="39"/>
      <c r="G14" s="9"/>
      <c r="H14" s="9"/>
      <c r="I14" s="96"/>
      <c r="K14" s="9"/>
    </row>
    <row r="15" spans="3:14">
      <c r="D15" s="39" t="s">
        <v>199</v>
      </c>
      <c r="E15" s="39"/>
      <c r="F15" s="39"/>
      <c r="G15" s="9"/>
      <c r="H15" s="9"/>
      <c r="I15" s="96"/>
      <c r="K15" s="9"/>
    </row>
    <row r="16" spans="3:14">
      <c r="C16" s="9"/>
      <c r="D16" s="39" t="s">
        <v>210</v>
      </c>
      <c r="E16" s="39"/>
      <c r="F16" s="39"/>
      <c r="G16" s="9">
        <v>1720000</v>
      </c>
      <c r="H16" s="9"/>
      <c r="I16" s="96">
        <v>1720000</v>
      </c>
      <c r="K16" s="9">
        <f>G16-I16</f>
        <v>0</v>
      </c>
    </row>
    <row r="17" spans="3:13">
      <c r="C17" s="9"/>
      <c r="D17" s="71" t="s">
        <v>211</v>
      </c>
      <c r="E17" s="71"/>
      <c r="F17" s="71"/>
      <c r="G17" s="9">
        <v>2080406</v>
      </c>
      <c r="H17" s="9"/>
      <c r="I17" s="96">
        <v>2080406</v>
      </c>
      <c r="K17" s="9">
        <f>G17-I17</f>
        <v>0</v>
      </c>
    </row>
    <row r="18" spans="3:13">
      <c r="C18" s="9"/>
      <c r="D18" s="71" t="s">
        <v>265</v>
      </c>
      <c r="E18" s="71"/>
      <c r="F18" s="71"/>
      <c r="G18" s="9">
        <v>1000</v>
      </c>
      <c r="H18" s="9"/>
      <c r="I18" s="96">
        <v>1000</v>
      </c>
      <c r="K18" s="9">
        <f>G18-I18</f>
        <v>0</v>
      </c>
    </row>
    <row r="19" spans="3:13">
      <c r="C19" s="9"/>
      <c r="D19" s="71" t="s">
        <v>300</v>
      </c>
      <c r="E19" s="71"/>
      <c r="F19" s="71"/>
      <c r="G19" s="46">
        <v>0</v>
      </c>
      <c r="H19" s="9"/>
      <c r="I19" s="97">
        <v>2096864</v>
      </c>
      <c r="K19" s="9"/>
    </row>
    <row r="20" spans="3:13">
      <c r="C20" s="9"/>
      <c r="D20" s="39" t="s">
        <v>204</v>
      </c>
      <c r="E20" s="39"/>
      <c r="F20" s="39"/>
      <c r="G20" s="46">
        <f>SUM(G16:G19)</f>
        <v>3801406</v>
      </c>
      <c r="H20" s="9"/>
      <c r="I20" s="88">
        <f>SUM(I16:I19)</f>
        <v>5898270</v>
      </c>
      <c r="K20" s="63">
        <f>G20-I20</f>
        <v>-2096864</v>
      </c>
    </row>
    <row r="21" spans="3:13">
      <c r="D21" s="39"/>
      <c r="E21" s="39"/>
      <c r="F21" s="39"/>
      <c r="G21" s="9"/>
      <c r="H21" s="9"/>
      <c r="I21" s="96"/>
      <c r="K21" s="9"/>
    </row>
    <row r="22" spans="3:13">
      <c r="C22" s="9"/>
      <c r="D22" s="39" t="s">
        <v>212</v>
      </c>
      <c r="E22" s="39"/>
      <c r="F22" s="39"/>
      <c r="G22" s="9">
        <f>G13-G20</f>
        <v>49444</v>
      </c>
      <c r="H22" s="9"/>
      <c r="I22" s="87">
        <f>I13-I20</f>
        <v>352094</v>
      </c>
      <c r="K22" s="9">
        <f>G22-I22</f>
        <v>-302650</v>
      </c>
    </row>
    <row r="23" spans="3:13">
      <c r="D23" s="39"/>
      <c r="E23" s="39"/>
      <c r="F23" s="39"/>
      <c r="G23" s="9"/>
      <c r="H23" s="9"/>
      <c r="I23" s="96"/>
      <c r="K23" s="9"/>
    </row>
    <row r="24" spans="3:13">
      <c r="C24" s="9"/>
      <c r="D24" s="71" t="s">
        <v>91</v>
      </c>
      <c r="E24" s="71"/>
      <c r="F24" s="71"/>
      <c r="G24" s="46">
        <v>1343385</v>
      </c>
      <c r="H24" s="9"/>
      <c r="I24" s="97">
        <f>G24</f>
        <v>1343385</v>
      </c>
      <c r="K24" s="46">
        <f>I24-G24</f>
        <v>0</v>
      </c>
    </row>
    <row r="25" spans="3:13">
      <c r="D25" s="39"/>
      <c r="E25" s="39"/>
      <c r="F25" s="39"/>
      <c r="G25" s="9"/>
      <c r="H25" s="9"/>
      <c r="I25" s="96"/>
      <c r="K25" s="9"/>
    </row>
    <row r="26" spans="3:13" ht="13.5" thickBot="1">
      <c r="C26" s="9"/>
      <c r="D26" s="39" t="s">
        <v>213</v>
      </c>
      <c r="E26" s="39"/>
      <c r="F26" s="39"/>
      <c r="G26" s="82">
        <f>G22+G24</f>
        <v>1392829</v>
      </c>
      <c r="H26" s="9"/>
      <c r="I26" s="98">
        <f>SUM(I22:I24)</f>
        <v>1695479</v>
      </c>
      <c r="K26" s="122">
        <f>SUM(K22:K24)</f>
        <v>-302650</v>
      </c>
    </row>
    <row r="27" spans="3:13" ht="13.5" thickTop="1">
      <c r="D27" s="73"/>
      <c r="E27" s="66"/>
      <c r="F27" s="66"/>
      <c r="G27" s="66"/>
      <c r="H27" s="66"/>
      <c r="I27" s="66"/>
      <c r="J27" s="66"/>
      <c r="L27" s="87"/>
    </row>
    <row r="28" spans="3:13">
      <c r="D28" s="73"/>
      <c r="E28" s="66"/>
      <c r="F28" s="66"/>
      <c r="G28" s="66"/>
      <c r="H28" s="66"/>
      <c r="I28" s="66"/>
      <c r="J28" s="66"/>
      <c r="K28" s="66"/>
      <c r="M28" s="66"/>
    </row>
    <row r="29" spans="3:13">
      <c r="E29" s="73"/>
      <c r="F29" s="73"/>
      <c r="G29" s="73"/>
      <c r="H29" s="73"/>
      <c r="I29" s="73"/>
      <c r="J29" s="73"/>
      <c r="K29" s="73"/>
      <c r="M29" s="73"/>
    </row>
    <row r="30" spans="3:13">
      <c r="E30" s="73"/>
      <c r="F30" s="73"/>
      <c r="G30" s="39" t="s">
        <v>283</v>
      </c>
      <c r="H30" s="73"/>
      <c r="I30" s="73"/>
      <c r="J30" s="73"/>
      <c r="K30" s="73"/>
      <c r="M30" s="73"/>
    </row>
    <row r="31" spans="3:13">
      <c r="D31" s="39"/>
      <c r="E31" s="73"/>
      <c r="F31" s="73"/>
      <c r="G31" s="73"/>
      <c r="H31" s="73"/>
      <c r="I31" s="73"/>
      <c r="J31" s="73"/>
      <c r="K31" s="73"/>
      <c r="M31" s="73"/>
    </row>
  </sheetData>
  <mergeCells count="3">
    <mergeCell ref="D1:N1"/>
    <mergeCell ref="D2:N2"/>
    <mergeCell ref="D3:N3"/>
  </mergeCells>
  <pageMargins left="0.25" right="0.25" top="0.75" bottom="0.75" header="0.3" footer="0.3"/>
  <pageSetup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Cover Pages</vt:lpstr>
      <vt:lpstr>pg 2 Chart Revenue and OFS</vt:lpstr>
      <vt:lpstr>pg 3 GF Revenue</vt:lpstr>
      <vt:lpstr>pg 4 Chart GF Exp by Function</vt:lpstr>
      <vt:lpstr>pg 5 Chart GF Exp by Object</vt:lpstr>
      <vt:lpstr>pg 6-7 GF by Function</vt:lpstr>
      <vt:lpstr>Food</vt:lpstr>
      <vt:lpstr>Spec Ed Cntr</vt:lpstr>
      <vt:lpstr>Debt</vt:lpstr>
      <vt:lpstr>Student Act</vt:lpstr>
      <vt:lpstr>pg 21-24 Functions Defined</vt:lpstr>
      <vt:lpstr>'pg 21-24 Functions Defined'!Print_Area</vt:lpstr>
      <vt:lpstr>'pg 3 GF Revenue'!Print_Area</vt:lpstr>
      <vt:lpstr>'pg 5 Chart GF Exp by Object'!Print_Area</vt:lpstr>
      <vt:lpstr>'pg 6-7 GF by Function'!Print_Area</vt:lpstr>
      <vt:lpstr>'pg 21-24 Functions Defined'!Print_Titles</vt:lpstr>
      <vt:lpstr>'pg 6-7 GF by Function'!Print_Titles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Arriola, Teresa</cp:lastModifiedBy>
  <cp:lastPrinted>2025-06-24T14:54:10Z</cp:lastPrinted>
  <dcterms:created xsi:type="dcterms:W3CDTF">1997-04-25T20:18:07Z</dcterms:created>
  <dcterms:modified xsi:type="dcterms:W3CDTF">2025-06-24T15:03:27Z</dcterms:modified>
</cp:coreProperties>
</file>